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<sst xmlns="http://schemas.openxmlformats.org/spreadsheetml/2006/main" count="2801" uniqueCount="2084">
  <si>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</si>
  <si>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</si>
  <si>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</si>
  <si>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</si>
  <si>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</si>
  <si>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</si>
  <si>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</si>
  <si>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</si>
  <si>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</si>
  <si>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</si>
  <si>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</si>
  <si>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</si>
  <si>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</si>
  <si>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</si>
  <si>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</si>
  <si>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</si>
  <si>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</si>
  <si>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</si>
  <si>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</si>
  <si>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</si>
  <si>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</si>
  <si>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</si>
  <si>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</si>
  <si>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</si>
  <si>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</si>
  <si>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</si>
  <si>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</si>
  <si>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</si>
  <si>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</si>
  <si>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</si>
  <si>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</si>
  <si>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</si>
  <si>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</si>
  <si>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</si>
  <si>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</si>
  <si>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</si>
  <si>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</si>
  <si>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</si>
  <si>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</si>
  <si>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</si>
  <si>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</si>
  <si>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</si>
  <si>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</si>
  <si>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</si>
  <si>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</si>
  <si>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</si>
  <si>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</si>
  <si>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</si>
  <si>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</si>
  <si>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</si>
  <si>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</si>
  <si>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</si>
  <si>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</si>
  <si>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</si>
  <si>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</si>
  <si>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</si>
  <si>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</si>
  <si>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</si>
  <si>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</si>
  <si>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</si>
  <si>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</si>
  <si>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</si>
  <si>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</si>
  <si>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</si>
  <si>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</si>
  <si>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</si>
  <si>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</si>
  <si>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</si>
  <si>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</si>
  <si>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</si>
  <si>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</si>
  <si>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</si>
  <si>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</si>
  <si>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</si>
  <si>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</si>
  <si>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</si>
  <si>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</si>
  <si>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</si>
  <si>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</si>
  <si>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</si>
  <si>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</si>
  <si>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</si>
  <si>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</si>
  <si>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</si>
  <si>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</si>
  <si>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</si>
  <si>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</si>
  <si>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</si>
  <si>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</si>
  <si>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</si>
  <si>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</si>
  <si>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</si>
  <si>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</si>
  <si>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</si>
  <si>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</si>
  <si>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</si>
  <si>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</si>
  <si>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</si>
  <si>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</si>
  <si>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</si>
  <si>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</si>
  <si>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</si>
  <si>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</si>
  <si>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</si>
  <si>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</si>
  <si>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</si>
  <si>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</si>
  <si>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</si>
  <si>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</si>
  <si>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</si>
  <si>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</si>
  <si>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</si>
  <si>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</si>
  <si>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</si>
  <si>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</si>
  <si>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</si>
  <si>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</si>
  <si>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</si>
  <si>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</si>
  <si>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</si>
  <si>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</si>
  <si>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</si>
  <si>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</si>
  <si>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</si>
  <si>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</si>
  <si>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</si>
  <si>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</si>
  <si>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</si>
  <si>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</si>
  <si>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</si>
  <si>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</si>
  <si>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</si>
  <si>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</si>
  <si>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</si>
  <si>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</si>
  <si>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</si>
  <si>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</si>
  <si>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</si>
  <si>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</si>
  <si>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</si>
  <si>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</si>
  <si>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</si>
  <si>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</si>
  <si>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</si>
  <si>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</si>
  <si>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</si>
  <si>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</si>
  <si>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</si>
  <si>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</si>
  <si>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</si>
  <si>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</si>
  <si>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</si>
  <si>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</si>
  <si>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</si>
  <si>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</si>
  <si>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</si>
  <si>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</si>
  <si>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</si>
  <si>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</si>
  <si>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</si>
  <si>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</si>
  <si>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</si>
  <si>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</si>
  <si>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</si>
  <si>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</si>
  <si>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</si>
  <si>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</si>
  <si>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</si>
  <si>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</si>
  <si>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</si>
  <si>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</si>
  <si>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</si>
  <si>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</si>
  <si>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</si>
  <si>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</si>
  <si>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</si>
  <si>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</si>
  <si>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</si>
  <si>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</si>
  <si>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</si>
  <si>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</si>
  <si>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</si>
  <si>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</si>
  <si>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</si>
  <si>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</si>
  <si>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</si>
  <si>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</si>
  <si>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</si>
  <si>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</si>
  <si>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</si>
  <si>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</si>
  <si>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</si>
  <si>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</si>
  <si>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</si>
  <si>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</si>
  <si>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</si>
  <si>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</si>
  <si>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</si>
  <si>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</si>
  <si>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</si>
  <si>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</si>
  <si>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</si>
  <si>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</si>
  <si>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</si>
  <si>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</si>
  <si>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</si>
  <si>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</si>
  <si>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</si>
  <si>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</si>
  <si>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</si>
  <si>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</si>
  <si>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</si>
  <si>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</si>
  <si>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</si>
  <si>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</si>
  <si>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</si>
  <si>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</si>
  <si>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</si>
  <si>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</si>
  <si>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</si>
  <si>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</si>
  <si>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</si>
  <si>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</si>
  <si>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</si>
  <si>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</si>
  <si>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</si>
  <si>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</si>
  <si>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</si>
  <si>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</si>
  <si>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</si>
  <si>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</si>
  <si>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</si>
  <si>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</si>
  <si>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</si>
  <si>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</si>
  <si>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</si>
  <si>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</si>
  <si>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</si>
  <si>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</si>
  <si>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</si>
  <si>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</si>
  <si>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</si>
  <si>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</si>
  <si>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</si>
  <si>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</si>
  <si>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</si>
  <si>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</si>
  <si>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</si>
  <si>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</si>
  <si>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</si>
  <si>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</si>
  <si>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</si>
  <si>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</si>
  <si>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</si>
  <si>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</si>
  <si>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</si>
  <si>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</si>
  <si>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</si>
  <si>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</si>
  <si>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</si>
  <si>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</si>
  <si>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</si>
  <si>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</si>
  <si>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</si>
  <si>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</si>
  <si>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</si>
  <si>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</si>
  <si>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</si>
  <si>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</si>
  <si>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</si>
  <si>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</si>
  <si>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</si>
  <si>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</si>
  <si>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</si>
  <si>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</si>
  <si>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</si>
  <si>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</si>
  <si>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</si>
  <si>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</si>
  <si>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</si>
  <si>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</si>
  <si>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</si>
  <si>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</si>
  <si>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</si>
  <si>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</si>
  <si>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</si>
  <si>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</si>
  <si>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</si>
  <si>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</si>
  <si>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</si>
  <si>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</si>
  <si>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</si>
  <si>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</si>
  <si>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</si>
  <si>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</si>
  <si>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</si>
  <si>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</si>
  <si>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</si>
  <si>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</si>
  <si>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</si>
  <si>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</si>
  <si>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</si>
  <si>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</si>
  <si>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</si>
  <si>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</si>
  <si>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</si>
  <si>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</si>
  <si>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</si>
  <si>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</si>
  <si>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</si>
  <si>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</si>
  <si>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</si>
  <si>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</si>
  <si>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</si>
  <si>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</si>
  <si>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</si>
  <si>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</si>
  <si>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</si>
  <si>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</si>
  <si>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</si>
  <si>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</si>
  <si>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</si>
  <si>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</si>
  <si>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</si>
  <si>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</si>
  <si>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</si>
  <si>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</si>
  <si>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</si>
  <si>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</si>
  <si>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</si>
  <si>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</si>
  <si>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</si>
  <si>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</si>
  <si>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</si>
  <si>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</si>
  <si>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</si>
  <si>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</si>
  <si>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</si>
  <si>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</si>
  <si>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</si>
  <si>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</si>
  <si>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</si>
  <si>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</si>
  <si>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</si>
  <si>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</si>
  <si>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</si>
  <si>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</si>
  <si>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</si>
  <si>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</si>
  <si>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</si>
  <si>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</si>
  <si>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</si>
  <si>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</si>
  <si>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</si>
  <si>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</si>
  <si>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</si>
  <si>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</si>
  <si>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</si>
  <si>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</si>
  <si>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</si>
  <si>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</si>
  <si>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</si>
  <si>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</si>
  <si>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</si>
  <si>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</si>
  <si>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</si>
  <si>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</si>
  <si>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</si>
  <si>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</si>
  <si>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</si>
  <si>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</si>
  <si>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</si>
  <si>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</si>
  <si>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</si>
  <si>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</si>
  <si>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</si>
  <si>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</si>
  <si>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</si>
  <si>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</si>
  <si>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</si>
  <si>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</si>
  <si>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</si>
  <si>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</si>
  <si>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</si>
  <si>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</si>
  <si>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</si>
  <si>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</si>
  <si>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</si>
  <si>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</si>
  <si>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</si>
  <si>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</si>
  <si>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</si>
  <si>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</si>
  <si>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</si>
  <si>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</si>
  <si>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</si>
  <si>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</si>
  <si>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</si>
  <si>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</si>
  <si>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</si>
  <si>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</si>
  <si>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</si>
  <si>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</si>
  <si>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</si>
  <si>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</si>
  <si>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</si>
  <si>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</si>
  <si>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</si>
  <si>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</si>
  <si>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</si>
  <si>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</si>
  <si>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</si>
  <si>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</si>
  <si>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</si>
  <si>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</si>
  <si>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</si>
  <si>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</si>
  <si>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</si>
  <si>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</si>
  <si>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</si>
  <si>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</si>
  <si>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</si>
  <si>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</si>
  <si>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</si>
  <si>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</si>
  <si>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</si>
  <si>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</si>
  <si>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</si>
  <si>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</si>
  <si>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</si>
  <si>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</si>
  <si>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</si>
  <si>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</si>
  <si>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</si>
  <si>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</si>
  <si>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</si>
  <si>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</si>
  <si>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</si>
  <si>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</si>
  <si>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</si>
  <si>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</si>
  <si>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</si>
  <si>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</si>
  <si>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</si>
  <si>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</si>
  <si>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</si>
  <si>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</si>
  <si>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</si>
  <si>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</si>
  <si>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</si>
  <si>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</si>
  <si>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</si>
  <si>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</si>
  <si>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</si>
  <si>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</si>
  <si>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</si>
  <si>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</si>
  <si>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</si>
  <si>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</si>
  <si>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</si>
  <si>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</si>
  <si>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</si>
  <si>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</si>
  <si>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</si>
  <si>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</si>
  <si>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</si>
  <si>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</si>
  <si>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</si>
  <si>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</si>
  <si>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</si>
  <si>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</si>
  <si>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</si>
  <si>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</si>
  <si>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</si>
  <si>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</si>
  <si>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</si>
  <si>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</si>
  <si>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</si>
  <si>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</si>
  <si>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</si>
  <si>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</si>
  <si>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</si>
  <si>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</si>
  <si>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</si>
  <si>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</si>
  <si>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</si>
  <si>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</si>
  <si>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</si>
  <si>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</si>
  <si>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</si>
  <si>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</si>
  <si>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</si>
  <si>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</si>
  <si>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</si>
  <si>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</si>
  <si>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</si>
  <si>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</si>
  <si>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</si>
  <si>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</si>
  <si>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</si>
  <si>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</si>
  <si>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</si>
  <si>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</si>
  <si>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</si>
  <si>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</si>
  <si>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</si>
  <si>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</si>
  <si>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</si>
  <si>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</si>
  <si>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</si>
  <si>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</si>
  <si>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</si>
  <si>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</si>
  <si>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</si>
  <si>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</si>
  <si>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</si>
  <si>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</si>
  <si>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</si>
  <si>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</si>
  <si>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</si>
  <si>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</si>
  <si>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</si>
  <si>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</si>
  <si>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</si>
  <si>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</si>
  <si>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</si>
  <si>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</si>
  <si>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</si>
  <si>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</si>
  <si>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</si>
  <si>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</si>
  <si>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</si>
  <si>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</si>
  <si>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</si>
  <si>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</si>
  <si>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</si>
  <si>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</si>
  <si>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</si>
  <si>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</si>
  <si>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</si>
  <si>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</si>
  <si>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</si>
  <si>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</si>
  <si>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</si>
  <si>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</si>
  <si>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</si>
  <si>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</si>
  <si>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</si>
  <si>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</si>
  <si>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</si>
  <si>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</si>
  <si>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</si>
  <si>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</si>
  <si>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</si>
  <si>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</si>
  <si>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</si>
  <si>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</si>
  <si>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</si>
  <si>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</si>
  <si>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</si>
  <si>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</si>
  <si>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</si>
  <si>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</si>
  <si>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</si>
  <si>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</si>
  <si>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</si>
  <si>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</si>
  <si>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</si>
  <si>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</si>
  <si>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</si>
  <si>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</si>
  <si>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</si>
  <si>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</si>
  <si>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</si>
  <si>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</si>
  <si>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</si>
  <si>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</si>
  <si>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</si>
  <si>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</si>
  <si>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</si>
  <si>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</si>
  <si>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</si>
  <si>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</si>
  <si>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</si>
  <si>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</si>
  <si>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</si>
  <si>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</si>
  <si>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</si>
  <si>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</si>
  <si>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</si>
  <si>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</si>
  <si>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</si>
  <si>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</si>
  <si>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</si>
  <si>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</si>
  <si>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</si>
  <si>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</si>
  <si>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</si>
  <si>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</si>
  <si>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</si>
  <si>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</si>
  <si>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</si>
  <si>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</si>
  <si>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</si>
  <si>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</si>
  <si>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</si>
  <si>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</si>
  <si>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</si>
  <si>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</si>
  <si>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</si>
  <si>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</si>
  <si>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</si>
  <si>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</si>
  <si>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</si>
  <si>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</si>
  <si>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</si>
  <si>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</si>
  <si>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</si>
  <si>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</si>
  <si>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</si>
  <si>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</si>
  <si>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</si>
  <si>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</si>
  <si>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</si>
  <si>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</si>
  <si>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</si>
  <si>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</si>
  <si>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</si>
  <si>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</si>
  <si>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</si>
  <si>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</si>
  <si>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</si>
  <si>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</si>
  <si>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</si>
  <si>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</si>
  <si>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</si>
  <si>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</si>
  <si>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</si>
  <si>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</si>
  <si>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</si>
  <si>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</si>
  <si>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</si>
  <si>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</si>
  <si>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</si>
  <si>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</si>
  <si>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</si>
  <si>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</si>
  <si>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</si>
  <si>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</si>
  <si>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</si>
  <si>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</si>
  <si>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</si>
  <si>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</si>
  <si>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</si>
  <si>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</si>
  <si>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</si>
  <si>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</si>
  <si>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</si>
  <si>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</si>
  <si>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</si>
  <si>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</si>
  <si>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</si>
  <si>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</si>
  <si>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</si>
  <si>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</si>
  <si>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</si>
  <si>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</si>
  <si>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</si>
  <si>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</si>
  <si>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</si>
  <si>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</si>
  <si>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</si>
  <si>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</si>
  <si>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</si>
  <si>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</si>
  <si>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</si>
  <si>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</si>
  <si>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</si>
  <si>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</si>
  <si>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</si>
  <si>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</si>
  <si>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</si>
  <si>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</si>
  <si>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</si>
  <si>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</si>
  <si>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</si>
  <si>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</si>
  <si>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</si>
  <si>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</si>
  <si>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</si>
  <si>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</si>
  <si>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</si>
  <si>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</si>
  <si>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</si>
  <si>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</si>
  <si>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</si>
  <si>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</si>
  <si>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</si>
  <si>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</si>
  <si>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</si>
  <si>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</si>
  <si>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</si>
  <si>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</si>
  <si>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</si>
  <si>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</si>
  <si>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</si>
  <si>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</si>
  <si>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</si>
  <si>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</si>
  <si>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</si>
  <si>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</si>
  <si>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</si>
  <si>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</si>
  <si>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</si>
  <si>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</si>
  <si>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</si>
  <si>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</si>
  <si>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</si>
  <si>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</si>
  <si>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</si>
  <si>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</si>
  <si>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</si>
  <si>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</si>
  <si>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</si>
  <si>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</si>
  <si>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</si>
  <si>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</si>
  <si>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</si>
  <si>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</si>
  <si>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</si>
  <si>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</si>
  <si>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</si>
  <si>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</si>
  <si>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</si>
  <si>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</si>
  <si>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</si>
  <si>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</si>
  <si>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</si>
  <si>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</si>
  <si>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</si>
  <si>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</si>
  <si>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</si>
  <si>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</si>
  <si>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</si>
  <si>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</si>
  <si>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</si>
  <si>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</si>
  <si>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</si>
  <si>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</si>
  <si>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</si>
  <si>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</si>
  <si>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</si>
  <si>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</si>
  <si>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</si>
  <si>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</si>
  <si>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</si>
  <si>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</si>
  <si>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</si>
  <si>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</si>
  <si>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</si>
  <si>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</si>
  <si>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</si>
  <si>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</si>
  <si>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</si>
  <si>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</si>
  <si>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</si>
  <si>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</si>
  <si>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</si>
  <si>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</si>
  <si>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</si>
  <si>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</si>
  <si>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</si>
  <si>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</si>
  <si>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</si>
  <si>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</si>
  <si>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</si>
  <si>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</si>
  <si>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</si>
  <si>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</si>
  <si>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</si>
  <si>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</si>
  <si>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</si>
  <si>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</si>
  <si>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</si>
  <si>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</si>
  <si>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</si>
  <si>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</si>
  <si>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</si>
  <si>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</si>
  <si>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</si>
  <si>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</si>
  <si>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</si>
  <si>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</si>
  <si>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</si>
  <si>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</si>
  <si>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</si>
  <si>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</si>
  <si>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</si>
  <si>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</si>
  <si>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</si>
  <si>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</si>
  <si>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</si>
  <si>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</si>
  <si>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</si>
  <si>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</si>
  <si>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</si>
  <si>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</si>
  <si>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</si>
  <si>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</si>
  <si>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</si>
  <si>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</si>
  <si>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</si>
  <si>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</si>
  <si>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</si>
  <si>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</si>
  <si>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</si>
  <si>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</si>
  <si>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</si>
  <si>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</si>
  <si>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</si>
  <si>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</si>
  <si>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</si>
  <si>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</si>
  <si>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</si>
  <si>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</si>
  <si>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</si>
  <si>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</si>
  <si>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</si>
  <si>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</si>
  <si>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</si>
  <si>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</si>
  <si>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</si>
  <si>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</si>
  <si>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</si>
  <si>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</si>
  <si>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</si>
  <si>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</si>
  <si>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</si>
  <si>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</si>
  <si>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</si>
  <si>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</si>
  <si>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</si>
  <si>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</si>
  <si>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</si>
  <si>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</si>
  <si>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</si>
  <si>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</si>
  <si>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</si>
  <si>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</si>
  <si>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</si>
  <si>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</si>
  <si>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</si>
  <si>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</si>
  <si>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</si>
  <si>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</si>
  <si>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</si>
  <si>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</si>
  <si>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</si>
  <si>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</si>
  <si>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</si>
  <si>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</si>
  <si>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</si>
  <si>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</si>
  <si>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</si>
  <si>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</si>
  <si>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</si>
  <si>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</si>
  <si>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</si>
  <si>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</si>
  <si>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</si>
  <si>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</si>
  <si>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</si>
  <si>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</si>
  <si>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</si>
  <si>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</si>
  <si>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</si>
  <si>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</si>
  <si>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</si>
  <si>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</si>
  <si>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</si>
  <si>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</si>
  <si>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</si>
  <si>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</si>
  <si>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</si>
  <si>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</si>
  <si>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</si>
  <si>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</si>
  <si>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</si>
  <si>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</si>
  <si>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</si>
  <si>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</si>
  <si>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</si>
  <si>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</si>
  <si>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</si>
  <si>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</si>
  <si>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</si>
  <si>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</si>
  <si>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</si>
  <si>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</si>
  <si>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</si>
  <si>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</si>
  <si>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</si>
  <si>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</si>
  <si>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</si>
  <si>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</si>
  <si>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</si>
  <si>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</si>
  <si>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</si>
  <si>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</si>
  <si>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</si>
  <si>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</si>
  <si>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</si>
  <si>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</si>
  <si>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</si>
  <si>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</si>
  <si>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</si>
  <si>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</si>
  <si>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</si>
  <si>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</si>
  <si>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</si>
  <si>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</si>
  <si>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</si>
  <si>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</si>
  <si>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</si>
  <si>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</si>
  <si>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</si>
  <si>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</si>
  <si>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</si>
  <si>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</si>
  <si>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</si>
  <si>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</si>
  <si>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</si>
  <si>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</si>
  <si>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</si>
  <si>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</si>
  <si>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</si>
  <si>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</si>
  <si>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</si>
  <si>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</si>
  <si>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</si>
  <si>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</si>
  <si>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</si>
  <si>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</si>
  <si>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</si>
  <si>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</si>
  <si>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</si>
  <si>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</si>
  <si>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</si>
  <si>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</si>
  <si>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</si>
  <si>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</si>
  <si>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</si>
  <si>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</si>
  <si>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</si>
  <si>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</si>
  <si>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</si>
  <si>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</si>
  <si>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</si>
  <si>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</si>
  <si>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</si>
  <si>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</si>
  <si>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</si>
  <si>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</si>
  <si>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</si>
  <si>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</si>
  <si>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</si>
  <si>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</si>
  <si>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</si>
  <si>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</si>
  <si>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</si>
  <si>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</si>
  <si>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</si>
  <si>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</si>
  <si>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</si>
  <si>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</si>
  <si>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</si>
  <si>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</si>
  <si>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</si>
  <si>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</si>
  <si>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</si>
  <si>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</si>
  <si>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</si>
  <si>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</si>
  <si>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</si>
  <si>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</si>
  <si>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</si>
  <si>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</si>
  <si>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</si>
  <si>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</si>
  <si>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</si>
  <si>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</si>
  <si>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</si>
  <si>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</si>
  <si>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</si>
  <si>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</si>
  <si>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</si>
  <si>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</si>
  <si>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</si>
  <si>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</si>
  <si>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</si>
  <si>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</si>
  <si>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</si>
  <si>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</si>
  <si>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</si>
  <si>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</si>
  <si>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</si>
  <si>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</si>
  <si>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</si>
  <si>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</si>
  <si>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</si>
  <si>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</si>
  <si>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</si>
  <si>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</si>
  <si>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</si>
  <si>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</si>
  <si>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</si>
  <si>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</si>
  <si>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</si>
  <si>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</si>
  <si>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</si>
  <si>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</si>
  <si>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</si>
  <si>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</si>
  <si>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</si>
  <si>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</si>
  <si>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</si>
  <si>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</si>
  <si>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</si>
  <si>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</si>
  <si>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</si>
  <si>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</si>
  <si>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</si>
  <si>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</si>
  <si>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</si>
  <si>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</si>
  <si>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</si>
  <si>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</si>
  <si>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</si>
  <si>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</si>
  <si>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</si>
  <si>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</si>
  <si>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</si>
  <si>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</si>
  <si>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</si>
  <si>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</si>
  <si>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</si>
  <si>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</si>
  <si>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</si>
  <si>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</si>
  <si>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</si>
  <si>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</si>
  <si>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</si>
  <si>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</si>
  <si>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</si>
  <si>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</si>
  <si>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</si>
  <si>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</si>
  <si>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</si>
  <si>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</si>
  <si>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</si>
  <si>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</si>
  <si>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</si>
  <si>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</si>
  <si>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</si>
  <si>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</si>
  <si>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</si>
  <si>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</si>
  <si>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</si>
  <si>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</si>
  <si>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</si>
  <si>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</si>
  <si>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</si>
  <si>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</si>
  <si>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</si>
  <si>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</si>
  <si>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</si>
  <si>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</si>
  <si>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</si>
  <si>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</si>
  <si>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</si>
  <si>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</si>
  <si>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</si>
  <si>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</si>
  <si>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</si>
  <si>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</si>
  <si>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</si>
  <si>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</si>
  <si>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</si>
  <si>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</si>
  <si>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</si>
  <si>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</si>
  <si>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</si>
  <si>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</si>
  <si>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</si>
  <si>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</si>
  <si>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</si>
  <si>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</si>
  <si>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</si>
  <si>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</si>
  <si>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</si>
  <si>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</si>
  <si>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</si>
  <si>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</si>
  <si>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</si>
  <si>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</si>
  <si>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</si>
  <si>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</si>
  <si>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</si>
  <si>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</si>
  <si>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</si>
  <si>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</si>
  <si>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</si>
  <si>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</si>
  <si>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</si>
  <si>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</si>
  <si>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</si>
  <si>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</si>
  <si>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</si>
  <si>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</si>
  <si>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</si>
  <si>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</si>
  <si>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</si>
  <si>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</si>
  <si>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</si>
  <si>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</si>
  <si>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</si>
  <si>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</si>
  <si>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</si>
  <si>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</si>
  <si>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</si>
  <si>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</si>
  <si>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</si>
  <si>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</si>
  <si>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</si>
  <si>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</si>
  <si>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</si>
  <si>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</si>
  <si>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</si>
  <si>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</si>
  <si>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</si>
  <si>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</si>
  <si>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</si>
  <si>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</si>
  <si>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</si>
  <si>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</si>
  <si>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</si>
  <si>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</si>
  <si>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</si>
  <si>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</si>
  <si>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</si>
  <si>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</si>
  <si>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</si>
  <si>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</si>
  <si>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</si>
  <si>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</si>
  <si>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</si>
  <si>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</si>
  <si>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</si>
  <si>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</si>
  <si>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</si>
  <si>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</si>
  <si>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</si>
  <si>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</si>
  <si>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</si>
  <si>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</si>
  <si>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</si>
  <si>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</si>
  <si>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</si>
  <si>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</si>
  <si>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</si>
  <si>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</si>
  <si>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</si>
  <si>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</si>
  <si>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</si>
  <si>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</si>
  <si>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</si>
  <si>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</si>
  <si>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</si>
  <si>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</si>
  <si>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</si>
  <si>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</si>
  <si>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</si>
  <si>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</si>
  <si>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</si>
  <si>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</si>
  <si>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</si>
  <si>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</si>
  <si>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</si>
  <si>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</si>
  <si>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</si>
  <si>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</si>
  <si>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</si>
  <si>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</si>
  <si>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</si>
  <si>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</si>
  <si>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</si>
  <si>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</si>
  <si>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</si>
  <si>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</si>
  <si>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</si>
  <si>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</si>
  <si>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</si>
  <si>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</si>
  <si>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</si>
  <si>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</si>
  <si>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</si>
  <si>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</si>
  <si>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</si>
  <si>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</si>
  <si>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</si>
  <si>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</si>
  <si>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</si>
  <si>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</si>
  <si>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</si>
  <si>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</si>
  <si>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</si>
  <si>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</si>
  <si>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</si>
  <si>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</si>
  <si>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</si>
  <si>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</si>
  <si>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</si>
  <si>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</si>
  <si>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</si>
  <si>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</si>
  <si>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</si>
  <si>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</si>
  <si>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</si>
  <si>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</si>
  <si>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</si>
  <si>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</si>
  <si>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</si>
  <si>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</si>
  <si>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</si>
  <si>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</si>
  <si>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</si>
  <si>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</si>
  <si>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</si>
  <si>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</si>
  <si>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</si>
  <si>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</si>
  <si>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</si>
  <si>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</si>
  <si>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</si>
  <si>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</si>
  <si>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</si>
  <si>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</si>
  <si>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</si>
  <si>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</si>
  <si>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</si>
  <si>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</si>
  <si>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</si>
  <si>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</si>
  <si>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</si>
  <si>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</si>
  <si>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</si>
  <si>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</si>
  <si>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</si>
  <si>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</si>
  <si>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</si>
  <si>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</si>
  <si>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</si>
  <si>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</si>
  <si>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</si>
  <si>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</si>
  <si>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</si>
  <si>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</si>
  <si>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</si>
  <si>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</si>
  <si>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</si>
  <si>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</si>
  <si>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</si>
  <si>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</si>
  <si>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</si>
  <si>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</si>
  <si>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</si>
  <si>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</si>
  <si>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</si>
  <si>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</si>
  <si>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</si>
  <si>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</si>
  <si>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</si>
  <si>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</si>
  <si>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</si>
  <si>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</si>
  <si>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</si>
  <si>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</si>
  <si>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</si>
  <si>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</si>
  <si>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</si>
  <si>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</si>
  <si>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</si>
  <si>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</si>
  <si>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</si>
  <si>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</si>
  <si>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</si>
  <si>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</si>
  <si>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</si>
  <si>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</si>
  <si>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</si>
  <si>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</si>
  <si>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</si>
  <si>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</si>
  <si>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</si>
  <si>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</si>
  <si>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</si>
  <si>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</si>
  <si>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</si>
  <si>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</si>
  <si>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</si>
  <si>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</si>
  <si>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</si>
  <si>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</si>
  <si>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</si>
  <si>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</si>
  <si>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</si>
  <si>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</si>
  <si>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</si>
  <si>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</si>
  <si>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</si>
  <si>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</si>
  <si>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</si>
  <si>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</si>
  <si>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</si>
  <si>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</si>
  <si>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</si>
  <si>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</si>
  <si>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</si>
  <si>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</si>
  <si>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</si>
  <si>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</si>
  <si>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</si>
  <si>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</si>
  <si>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</si>
  <si>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</si>
  <si>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</si>
  <si>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</si>
  <si>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</si>
  <si>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</si>
  <si>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</si>
  <si>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</si>
  <si>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</si>
  <si>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</si>
  <si>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</si>
  <si>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</si>
  <si>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</si>
  <si>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</si>
  <si>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</si>
  <si>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</si>
  <si>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</si>
  <si>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</si>
  <si>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</si>
  <si>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</si>
  <si>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</si>
  <si>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</si>
  <si>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</si>
  <si>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</si>
  <si>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</si>
  <si>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</si>
  <si>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</si>
  <si>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</si>
  <si>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</si>
  <si>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</si>
  <si>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</si>
  <si>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</si>
  <si>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</si>
  <si>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</si>
  <si>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</si>
  <si>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</si>
  <si>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</si>
  <si>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</si>
  <si>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</si>
  <si>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</si>
  <si>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</si>
  <si>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</si>
  <si>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</si>
  <si>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</si>
  <si>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</si>
  <si>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</si>
  <si>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</si>
  <si>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</si>
  <si>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</si>
  <si>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</si>
  <si>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</si>
  <si>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</si>
  <si>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</si>
  <si>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</si>
  <si>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</si>
  <si>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</si>
  <si>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</si>
  <si>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</si>
  <si>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</si>
  <si>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</si>
  <si>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</si>
  <si>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</si>
  <si>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</si>
  <si>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</si>
  <si>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</si>
  <si>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</si>
  <si>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</si>
  <si>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</si>
  <si>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</si>
  <si>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</si>
  <si>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</si>
  <si>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</si>
  <si>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</si>
  <si>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</si>
  <si>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</si>
  <si>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</si>
  <si>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</si>
  <si>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</si>
  <si>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</si>
  <si>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</si>
  <si>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</si>
  <si>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</si>
  <si>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</si>
  <si>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</si>
  <si>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</si>
  <si>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</si>
  <si>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</si>
  <si>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</si>
  <si>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</si>
  <si>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</si>
  <si>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</si>
  <si>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</si>
  <si>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</si>
  <si>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</si>
  <si>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</si>
  <si>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</si>
  <si>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</si>
  <si>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</si>
  <si>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</si>
  <si>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</si>
  <si>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</si>
  <si>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</si>
  <si>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</si>
  <si>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</si>
  <si>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</si>
  <si>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</si>
  <si>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</si>
  <si>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</si>
  <si>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</si>
  <si>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</si>
  <si>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</si>
  <si>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</si>
  <si>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</si>
  <si>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</si>
  <si>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</si>
  <si>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</si>
  <si>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</si>
  <si>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</si>
  <si>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</si>
  <si>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</si>
  <si>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</si>
  <si>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</si>
  <si>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</si>
  <si>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</si>
  <si>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</si>
  <si>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</si>
  <si>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</si>
  <si>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</si>
  <si>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</si>
  <si>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</si>
  <si>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</si>
  <si>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</si>
  <si>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</si>
  <si>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</si>
  <si>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</si>
  <si>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</si>
  <si>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</si>
  <si>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</si>
  <si>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</si>
  <si>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</si>
  <si>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</si>
  <si>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</si>
  <si>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</si>
  <si>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</si>
  <si>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</si>
  <si>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</si>
  <si>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</si>
  <si>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</si>
  <si>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</si>
  <si>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</si>
  <si>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</si>
  <si>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</si>
  <si>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</si>
  <si>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</si>
  <si>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</si>
  <si>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</si>
  <si>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</si>
  <si>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</si>
  <si>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</si>
  <si>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</si>
  <si>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</si>
  <si>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</si>
  <si>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</si>
  <si>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</si>
  <si>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</si>
  <si>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</si>
  <si>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</si>
  <si>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</si>
  <si>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</si>
  <si>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</si>
  <si>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</si>
  <si>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</si>
  <si>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</si>
  <si>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</si>
  <si>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</si>
  <si>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</si>
  <si>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</si>
  <si>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</si>
  <si>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</si>
  <si>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</si>
  <si>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</si>
  <si>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</si>
  <si>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</si>
  <si>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</si>
  <si>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</si>
  <si>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</si>
  <si>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</si>
  <si>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</si>
  <si>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</si>
  <si>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</si>
  <si>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</si>
  <si>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</si>
  <si>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</si>
  <si>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</si>
  <si>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</si>
  <si>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</si>
  <si>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</si>
  <si>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</si>
  <si>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</si>
  <si>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</si>
  <si>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</si>
  <si>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</si>
  <si>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</si>
  <si>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</si>
  <si>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</si>
  <si>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</si>
  <si>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</si>
  <si>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</si>
  <si>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</si>
  <si>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</si>
  <si>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</si>
  <si>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</si>
  <si>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</si>
  <si>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</si>
  <si>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</si>
  <si>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</si>
  <si>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</si>
  <si>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</si>
  <si>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</si>
  <si>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</si>
  <si>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</si>
  <si>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</si>
  <si>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</si>
  <si>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</si>
  <si>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</si>
  <si>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</si>
  <si>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</si>
  <si>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</si>
  <si>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</si>
  <si>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</si>
  <si>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</si>
  <si>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</si>
  <si>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</si>
  <si>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</si>
  <si>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</si>
  <si>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</si>
  <si>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</si>
  <si>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</si>
  <si>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</si>
  <si>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</si>
  <si>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</si>
  <si>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</si>
  <si>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</si>
  <si>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</si>
  <si>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</si>
  <si>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</si>
  <si>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</si>
  <si>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</si>
  <si>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</si>
  <si>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</si>
  <si>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</si>
  <si>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</si>
  <si>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</si>
  <si>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</si>
  <si>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</si>
  <si>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</si>
  <si>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</si>
  <si>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</si>
  <si>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</si>
  <si>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</si>
  <si>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</si>
  <si>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</si>
  <si>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</si>
  <si>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</si>
  <si>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</si>
  <si>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</si>
  <si>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</si>
  <si>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</si>
  <si>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</si>
  <si>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</si>
  <si>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</si>
  <si>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</si>
  <si>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</si>
  <si>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</si>
  <si>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</si>
  <si>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</si>
  <si>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</si>
  <si>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</si>
  <si>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</si>
  <si>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</si>
  <si>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</si>
  <si>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</si>
  <si>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</si>
  <si>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</si>
  <si>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</si>
  <si>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</si>
  <si>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</si>
  <si>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</si>
  <si>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</si>
  <si>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</si>
  <si>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</si>
  <si>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</si>
  <si>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</si>
  <si>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</si>
  <si>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</si>
  <si>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</si>
  <si>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</si>
  <si>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</si>
  <si>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</si>
  <si>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</si>
  <si>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</si>
  <si>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</si>
  <si>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</si>
  <si>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</si>
  <si>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</si>
  <si>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</si>
  <si>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</si>
  <si>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</si>
  <si>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</si>
  <si>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</si>
  <si>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</si>
  <si>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</si>
  <si>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</si>
  <si>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</si>
  <si>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</si>
  <si>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</si>
  <si>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</si>
  <si>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</si>
  <si>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</si>
  <si>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</si>
  <si>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</si>
  <si>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</si>
  <si>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</si>
  <si>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</si>
  <si>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</si>
  <si>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</si>
  <si>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</si>
  <si>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</si>
  <si>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</si>
  <si>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</si>
  <si>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</si>
  <si>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</si>
  <si>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</si>
  <si>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</si>
  <si>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</si>
  <si>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</si>
  <si>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</si>
  <si>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</si>
  <si>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</si>
  <si>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</si>
  <si>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</si>
  <si>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</si>
  <si>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</si>
  <si>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</si>
  <si>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</si>
  <si>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</si>
  <si>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</si>
  <si>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</si>
  <si>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</si>
  <si>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</si>
  <si>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</si>
  <si>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</si>
  <si>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</si>
  <si>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</si>
  <si>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</si>
  <si>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</si>
  <si>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</si>
  <si>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</si>
  <si>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</si>
  <si>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</si>
  <si>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</si>
  <si>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</si>
  <si>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</si>
  <si>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</si>
  <si>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</si>
  <si>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</si>
  <si>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</si>
  <si>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</si>
  <si>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</si>
  <si>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</si>
  <si>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</si>
  <si>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</si>
  <si>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</si>
  <si>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</si>
  <si>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</si>
  <si>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</si>
  <si>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</si>
  <si>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</si>
  <si>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</si>
  <si>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</si>
  <si>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</si>
  <si>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</si>
  <si>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</si>
  <si>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</si>
  <si>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</si>
  <si>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</si>
  <si>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</si>
  <si>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</si>
  <si>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</si>
  <si>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</si>
  <si>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</si>
  <si>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</si>
  <si>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</si>
  <si>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</si>
  <si>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</si>
  <si>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</si>
  <si>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</si>
  <si>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</si>
  <si>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</si>
  <si>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</si>
  <si>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</si>
  <si>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</si>
  <si>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</si>
  <si>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</si>
  <si>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</si>
  <si>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</si>
  <si>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</si>
  <si>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</si>
  <si>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</si>
  <si>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</si>
  <si>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</si>
  <si>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</si>
  <si>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</si>
  <si>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</si>
  <si>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</si>
  <si>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</si>
  <si>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</si>
  <si>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</si>
  <si>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</si>
  <si>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</si>
  <si>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</si>
  <si>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</si>
  <si>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</si>
  <si>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</si>
  <si>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</si>
  <si>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</si>
  <si>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</si>
  <si>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</si>
  <si>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</si>
  <si>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</si>
  <si>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</si>
  <si>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</si>
  <si>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</si>
  <si>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</si>
  <si>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</si>
  <si>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</si>
  <si>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</si>
  <si>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</si>
  <si>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</si>
  <si>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</si>
  <si>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</si>
  <si>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</si>
  <si>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</si>
  <si>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</si>
  <si>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</si>
  <si>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</si>
  <si>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</si>
  <si>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</si>
  <si>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</si>
  <si>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</si>
  <si>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</si>
  <si>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</si>
  <si>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</si>
  <si>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</si>
  <si>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</si>
  <si>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</si>
  <si>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</si>
  <si>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</si>
  <si>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</si>
  <si>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</si>
  <si>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</si>
  <si>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</si>
  <si>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</si>
  <si>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</si>
  <si>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</si>
  <si>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</si>
  <si>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</si>
  <si>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</si>
  <si>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</si>
  <si>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</si>
  <si>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</si>
  <si>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</si>
  <si>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</si>
  <si>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</si>
  <si>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</si>
  <si>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</si>
  <si>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</si>
  <si>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</si>
  <si>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</si>
  <si>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</si>
  <si>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</si>
  <si>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</si>
  <si>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</si>
  <si>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</si>
  <si>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</si>
  <si>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</si>
  <si>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</si>
  <si>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</si>
  <si>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</si>
  <si>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</si>
  <si>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</si>
  <si>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</si>
  <si>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</si>
  <si>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</si>
  <si>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</si>
  <si>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</si>
  <si>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</si>
  <si>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</si>
  <si>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</si>
  <si>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</si>
  <si>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</si>
  <si>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</si>
  <si>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</si>
  <si>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</si>
  <si>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</si>
  <si>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</si>
  <si>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</si>
  <si>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</si>
  <si>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</si>
  <si>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</si>
  <si>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</si>
  <si>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</si>
  <si>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</si>
  <si>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</si>
  <si>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</si>
  <si>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</si>
  <si>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</si>
  <si>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</si>
  <si>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</si>
  <si>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</si>
  <si>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</si>
  <si>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</si>
  <si>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</si>
  <si>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</si>
  <si>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</si>
  <si>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</si>
  <si>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</si>
  <si>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</si>
  <si>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</si>
  <si>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</si>
  <si>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</si>
  <si>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</si>
  <si>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</si>
  <si>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</si>
  <si>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</si>
  <si>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</si>
  <si>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</si>
  <si>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</si>
  <si>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</si>
  <si>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</si>
  <si>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</si>
  <si>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</si>
  <si>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</si>
  <si>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</si>
  <si>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</si>
  <si>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</si>
  <si>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</si>
  <si>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</si>
  <si>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</si>
  <si>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</si>
  <si>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</si>
  <si>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</si>
  <si>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</si>
  <si>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</si>
  <si>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</si>
  <si>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</si>
  <si>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</si>
  <si>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</si>
  <si>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</si>
  <si>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</si>
  <si>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</si>
  <si>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</si>
  <si>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</si>
  <si>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</si>
  <si>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</si>
  <si>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</si>
  <si>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</si>
  <si>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</si>
  <si>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</si>
  <si>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</si>
  <si>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</si>
  <si>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</si>
  <si>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</si>
  <si>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</si>
  <si>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</si>
  <si>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</si>
  <si>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</si>
  <si>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</si>
  <si>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</si>
  <si>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</si>
  <si>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</si>
  <si>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</si>
  <si>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</si>
  <si>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</si>
  <si>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</si>
  <si>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</si>
  <si>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</si>
  <si>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</si>
  <si>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</si>
  <si>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</si>
  <si>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</si>
  <si>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</si>
  <si>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</si>
  <si>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</si>
  <si>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</si>
  <si>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</si>
  <si>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</si>
  <si>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</si>
  <si>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</si>
  <si>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</si>
  <si>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</si>
  <si>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</si>
  <si>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</si>
  <si>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</si>
  <si>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</si>
  <si>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</si>
  <si>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</si>
  <si>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</si>
  <si>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</si>
  <si>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</si>
  <si>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</si>
  <si>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</si>
  <si>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</si>
  <si>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</si>
  <si>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</si>
  <si>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</si>
  <si>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</si>
  <si>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</si>
  <si>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</si>
  <si>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</si>
  <si>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</si>
  <si>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</si>
  <si>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</si>
  <si>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</si>
  <si>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</si>
  <si>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</si>
  <si>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</si>
  <si>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</si>
  <si>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</si>
  <si>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</si>
  <si>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</si>
  <si>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</si>
  <si>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</si>
  <si>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</si>
  <si>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</si>
  <si>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</si>
  <si>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</si>
  <si>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</si>
  <si>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</si>
  <si>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</si>
  <si>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</si>
  <si>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</si>
  <si>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</si>
  <si>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</si>
  <si>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</si>
  <si>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</si>
  <si>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</si>
  <si>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</si>
  <si>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</si>
  <si>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</si>
  <si>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</si>
  <si>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</si>
  <si>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</si>
  <si>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</si>
  <si>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</si>
  <si>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</si>
  <si>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</si>
  <si>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</si>
  <si>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</si>
  <si>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</si>
  <si>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</si>
  <si>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</si>
  <si>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</si>
  <si>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</si>
  <si>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</si>
  <si>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</si>
  <si>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</si>
  <si>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</si>
  <si>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</si>
  <si>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</si>
  <si>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</si>
  <si>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</si>
  <si>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</si>
  <si>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</si>
  <si>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</si>
  <si>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</si>
  <si>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</si>
  <si>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</si>
  <si>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</si>
  <si>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</si>
  <si>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</si>
  <si>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</si>
  <si>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</si>
  <si>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</si>
  <si>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</si>
  <si>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</si>
  <si>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</si>
  <si>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</si>
  <si>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</si>
  <si>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</si>
  <si>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</si>
  <si>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</si>
  <si>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</si>
  <si>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</si>
  <si>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</si>
  <si>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</si>
  <si>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</si>
  <si>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</si>
  <si>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</si>
  <si>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</si>
  <si>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</si>
  <si>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</si>
  <si>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</si>
  <si>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</si>
  <si>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</si>
  <si>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</si>
  <si>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</si>
  <si>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</si>
  <si>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</si>
  <si>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</si>
  <si>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</si>
  <si>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</si>
  <si>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</si>
  <si>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</si>
  <si>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</si>
  <si>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</si>
  <si>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</si>
  <si>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</si>
  <si>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</si>
  <si>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</si>
  <si>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</si>
  <si>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</si>
  <si>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</si>
  <si>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</si>
  <si>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</si>
  <si>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</si>
  <si>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</si>
  <si>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</si>
  <si>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</si>
  <si>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</si>
  <si>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</si>
  <si>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</si>
  <si>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</si>
  <si>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</si>
  <si>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</si>
  <si>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</si>
  <si>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</si>
  <si>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</si>
  <si>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</si>
  <si>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</si>
  <si>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</si>
  <si>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</si>
  <si>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</si>
  <si>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</si>
  <si>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</si>
  <si>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</si>
  <si>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</si>
  <si>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</si>
  <si>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</si>
  <si>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2.01 от 2016г.</t>
  </si>
  <si>
    <t>- получени трансфери (+/-)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</si>
</sst>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5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5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9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6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5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5" fillId="45" borderId="29" xfId="34" applyNumberFormat="1" applyFont="1" applyFill="1" applyBorder="1" applyAlignment="1" applyProtection="1">
      <alignment horizontal="center" vertical="center"/>
      <protection/>
    </xf>
    <xf numFmtId="186" fontId="235" fillId="45" borderId="27" xfId="34" applyNumberFormat="1" applyFont="1" applyFill="1" applyBorder="1" applyAlignment="1" applyProtection="1">
      <alignment horizontal="center" vertical="center"/>
      <protection/>
    </xf>
    <xf numFmtId="186" fontId="235" fillId="45" borderId="33" xfId="34" applyNumberFormat="1" applyFont="1" applyFill="1" applyBorder="1" applyAlignment="1" applyProtection="1">
      <alignment horizontal="center" vertical="center"/>
      <protection/>
    </xf>
    <xf numFmtId="186" fontId="235" fillId="45" borderId="31" xfId="34" applyNumberFormat="1" applyFont="1" applyFill="1" applyBorder="1" applyAlignment="1" applyProtection="1">
      <alignment horizontal="center" vertical="center"/>
      <protection/>
    </xf>
    <xf numFmtId="186" fontId="235" fillId="45" borderId="42" xfId="34" applyNumberFormat="1" applyFont="1" applyFill="1" applyBorder="1" applyAlignment="1" applyProtection="1">
      <alignment horizontal="center" vertical="center"/>
      <protection/>
    </xf>
    <xf numFmtId="186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88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79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5" fillId="53" borderId="30" xfId="34" applyNumberFormat="1" applyFont="1" applyFill="1" applyBorder="1" applyAlignment="1" applyProtection="1">
      <alignment horizontal="center" vertical="center"/>
      <protection/>
    </xf>
    <xf numFmtId="186" fontId="235" fillId="53" borderId="34" xfId="34" applyNumberFormat="1" applyFont="1" applyFill="1" applyBorder="1" applyAlignment="1" applyProtection="1">
      <alignment horizontal="center" vertical="center"/>
      <protection/>
    </xf>
    <xf numFmtId="186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7" fillId="45" borderId="62" xfId="34" applyNumberFormat="1" applyFont="1" applyFill="1" applyBorder="1" applyAlignment="1" applyProtection="1">
      <alignment horizontal="center" vertical="center"/>
      <protection/>
    </xf>
    <xf numFmtId="186" fontId="227" fillId="45" borderId="64" xfId="34" applyNumberFormat="1" applyFont="1" applyFill="1" applyBorder="1" applyAlignment="1" applyProtection="1">
      <alignment horizontal="center" vertical="center"/>
      <protection/>
    </xf>
    <xf numFmtId="186" fontId="22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5" fillId="45" borderId="87" xfId="34" applyNumberFormat="1" applyFont="1" applyFill="1" applyBorder="1" applyAlignment="1" applyProtection="1">
      <alignment horizontal="center" vertical="center"/>
      <protection/>
    </xf>
    <xf numFmtId="186" fontId="235" fillId="45" borderId="84" xfId="34" applyNumberFormat="1" applyFont="1" applyFill="1" applyBorder="1" applyAlignment="1" applyProtection="1">
      <alignment horizontal="center" vertical="center"/>
      <protection/>
    </xf>
    <xf numFmtId="186" fontId="235" fillId="53" borderId="88" xfId="34" applyNumberFormat="1" applyFont="1" applyFill="1" applyBorder="1" applyAlignment="1" applyProtection="1">
      <alignment horizontal="center" vertical="center"/>
      <protection/>
    </xf>
    <xf numFmtId="186" fontId="235" fillId="53" borderId="39" xfId="34" applyNumberFormat="1" applyFont="1" applyFill="1" applyBorder="1" applyAlignment="1" applyProtection="1">
      <alignment horizontal="center" vertical="center"/>
      <protection/>
    </xf>
    <xf numFmtId="176" fontId="265" fillId="52" borderId="113" xfId="42" applyNumberFormat="1" applyFont="1" applyFill="1" applyBorder="1" applyAlignment="1">
      <alignment horizontal="right" vertical="center"/>
      <protection/>
    </xf>
    <xf numFmtId="179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8" fillId="39" borderId="103" xfId="38" applyNumberFormat="1" applyFont="1" applyFill="1" applyBorder="1" applyProtection="1">
      <alignment/>
      <protection/>
    </xf>
    <xf numFmtId="188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7" fillId="39" borderId="12" xfId="40" applyNumberFormat="1" applyFont="1" applyFill="1" applyBorder="1" applyAlignment="1" applyProtection="1">
      <alignment horizontal="center" vertical="center"/>
      <protection/>
    </xf>
    <xf numFmtId="184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84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7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7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0" fillId="42" borderId="126" xfId="37" applyNumberFormat="1" applyFont="1" applyFill="1" applyBorder="1" applyAlignment="1" applyProtection="1" quotePrefix="1">
      <alignment horizontal="center" wrapText="1"/>
      <protection/>
    </xf>
    <xf numFmtId="193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0" fillId="42" borderId="132" xfId="37" applyNumberFormat="1" applyFont="1" applyFill="1" applyBorder="1" applyAlignment="1" applyProtection="1" quotePrefix="1">
      <alignment horizontal="center"/>
      <protection/>
    </xf>
    <xf numFmtId="177" fontId="287" fillId="42" borderId="132" xfId="37" applyNumberFormat="1" applyFont="1" applyFill="1" applyBorder="1" applyAlignment="1" applyProtection="1" quotePrefix="1">
      <alignment horizontal="center"/>
      <protection/>
    </xf>
    <xf numFmtId="194" fontId="233" fillId="61" borderId="132" xfId="37" applyNumberFormat="1" applyFont="1" applyFill="1" applyBorder="1" applyAlignment="1" applyProtection="1" quotePrefix="1">
      <alignment horizontal="center"/>
      <protection/>
    </xf>
    <xf numFmtId="177" fontId="231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6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3" fillId="26" borderId="105" xfId="37" applyNumberFormat="1" applyFont="1" applyFill="1" applyBorder="1" applyAlignment="1" applyProtection="1" quotePrefix="1">
      <alignment/>
      <protection/>
    </xf>
    <xf numFmtId="187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9" fillId="65" borderId="159" xfId="37" applyNumberFormat="1" applyFont="1" applyFill="1" applyBorder="1" applyAlignment="1" applyProtection="1">
      <alignment horizontal="center"/>
      <protection/>
    </xf>
    <xf numFmtId="188" fontId="290" fillId="65" borderId="160" xfId="37" applyNumberFormat="1" applyFont="1" applyFill="1" applyBorder="1" applyAlignment="1" applyProtection="1">
      <alignment horizontal="center"/>
      <protection/>
    </xf>
    <xf numFmtId="188" fontId="291" fillId="66" borderId="159" xfId="37" applyNumberFormat="1" applyFont="1" applyFill="1" applyBorder="1" applyAlignment="1" applyProtection="1">
      <alignment horizontal="center"/>
      <protection/>
    </xf>
    <xf numFmtId="188" fontId="292" fillId="66" borderId="160" xfId="37" applyNumberFormat="1" applyFont="1" applyFill="1" applyBorder="1" applyAlignment="1" applyProtection="1">
      <alignment horizontal="center"/>
      <protection/>
    </xf>
    <xf numFmtId="188" fontId="293" fillId="67" borderId="161" xfId="37" applyNumberFormat="1" applyFont="1" applyFill="1" applyBorder="1" applyAlignment="1" applyProtection="1">
      <alignment horizontal="center"/>
      <protection/>
    </xf>
    <xf numFmtId="188" fontId="294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9" fillId="65" borderId="165" xfId="37" applyNumberFormat="1" applyFont="1" applyFill="1" applyBorder="1" applyAlignment="1" applyProtection="1">
      <alignment horizontal="center"/>
      <protection/>
    </xf>
    <xf numFmtId="188" fontId="290" fillId="65" borderId="166" xfId="37" applyNumberFormat="1" applyFont="1" applyFill="1" applyBorder="1" applyAlignment="1" applyProtection="1">
      <alignment horizontal="center"/>
      <protection/>
    </xf>
    <xf numFmtId="188" fontId="291" fillId="66" borderId="165" xfId="37" applyNumberFormat="1" applyFont="1" applyFill="1" applyBorder="1" applyAlignment="1" applyProtection="1">
      <alignment horizontal="center"/>
      <protection/>
    </xf>
    <xf numFmtId="188" fontId="292" fillId="66" borderId="166" xfId="37" applyNumberFormat="1" applyFont="1" applyFill="1" applyBorder="1" applyAlignment="1" applyProtection="1">
      <alignment horizontal="center"/>
      <protection/>
    </xf>
    <xf numFmtId="188" fontId="293" fillId="67" borderId="167" xfId="37" applyNumberFormat="1" applyFont="1" applyFill="1" applyBorder="1" applyAlignment="1" applyProtection="1">
      <alignment horizontal="center"/>
      <protection/>
    </xf>
    <xf numFmtId="188" fontId="294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198" fontId="24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0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5" fillId="45" borderId="17" xfId="34" applyNumberFormat="1" applyFont="1" applyFill="1" applyBorder="1" applyAlignment="1" applyProtection="1">
      <alignment horizontal="center" vertical="center"/>
      <protection/>
    </xf>
    <xf numFmtId="186" fontId="235" fillId="45" borderId="12" xfId="34" applyNumberFormat="1" applyFont="1" applyFill="1" applyBorder="1" applyAlignment="1" applyProtection="1">
      <alignment horizontal="center" vertical="center"/>
      <protection/>
    </xf>
    <xf numFmtId="186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86" fontId="235" fillId="45" borderId="75" xfId="34" applyNumberFormat="1" applyFont="1" applyFill="1" applyBorder="1" applyAlignment="1" applyProtection="1">
      <alignment horizontal="center" vertical="center"/>
      <protection/>
    </xf>
    <xf numFmtId="186" fontId="235" fillId="45" borderId="72" xfId="34" applyNumberFormat="1" applyFont="1" applyFill="1" applyBorder="1" applyAlignment="1" applyProtection="1">
      <alignment horizontal="center" vertical="center"/>
      <protection/>
    </xf>
    <xf numFmtId="186" fontId="235" fillId="45" borderId="70" xfId="34" applyNumberFormat="1" applyFont="1" applyFill="1" applyBorder="1" applyAlignment="1" applyProtection="1">
      <alignment horizontal="center" vertical="center"/>
      <protection/>
    </xf>
    <xf numFmtId="186" fontId="235" fillId="45" borderId="67" xfId="34" applyNumberFormat="1" applyFont="1" applyFill="1" applyBorder="1" applyAlignment="1" applyProtection="1">
      <alignment horizontal="center" vertical="center"/>
      <protection/>
    </xf>
    <xf numFmtId="186" fontId="235" fillId="53" borderId="87" xfId="34" applyNumberFormat="1" applyFont="1" applyFill="1" applyBorder="1" applyAlignment="1" applyProtection="1">
      <alignment horizontal="center" vertical="center"/>
      <protection/>
    </xf>
    <xf numFmtId="186" fontId="235" fillId="53" borderId="84" xfId="34" applyNumberFormat="1" applyFont="1" applyFill="1" applyBorder="1" applyAlignment="1" applyProtection="1">
      <alignment horizontal="center" vertical="center"/>
      <protection/>
    </xf>
    <xf numFmtId="186" fontId="235" fillId="48" borderId="17" xfId="34" applyNumberFormat="1" applyFont="1" applyFill="1" applyBorder="1" applyAlignment="1" applyProtection="1">
      <alignment horizontal="center" vertical="center"/>
      <protection/>
    </xf>
    <xf numFmtId="186" fontId="235" fillId="48" borderId="12" xfId="34" applyNumberFormat="1" applyFont="1" applyFill="1" applyBorder="1" applyAlignment="1" applyProtection="1">
      <alignment horizontal="center" vertical="center"/>
      <protection/>
    </xf>
    <xf numFmtId="186" fontId="235" fillId="48" borderId="18" xfId="34" applyNumberFormat="1" applyFont="1" applyFill="1" applyBorder="1" applyAlignment="1" applyProtection="1">
      <alignment horizontal="center" vertical="center"/>
      <protection/>
    </xf>
    <xf numFmtId="186" fontId="235" fillId="4" borderId="18" xfId="34" applyNumberFormat="1" applyFont="1" applyFill="1" applyBorder="1" applyAlignment="1" applyProtection="1">
      <alignment horizontal="center" vertical="center"/>
      <protection/>
    </xf>
    <xf numFmtId="186" fontId="235" fillId="5" borderId="18" xfId="34" applyNumberFormat="1" applyFont="1" applyFill="1" applyBorder="1" applyAlignment="1" applyProtection="1">
      <alignment horizontal="center" vertical="center"/>
      <protection/>
    </xf>
    <xf numFmtId="186" fontId="235" fillId="45" borderId="38" xfId="34" applyNumberFormat="1" applyFont="1" applyFill="1" applyBorder="1" applyAlignment="1" applyProtection="1">
      <alignment horizontal="center" vertical="center"/>
      <protection/>
    </xf>
    <xf numFmtId="186" fontId="235" fillId="45" borderId="36" xfId="34" applyNumberFormat="1" applyFont="1" applyFill="1" applyBorder="1" applyAlignment="1" applyProtection="1">
      <alignment horizontal="center" vertical="center"/>
      <protection/>
    </xf>
    <xf numFmtId="186" fontId="235" fillId="26" borderId="17" xfId="34" applyNumberFormat="1" applyFont="1" applyFill="1" applyBorder="1" applyAlignment="1" applyProtection="1">
      <alignment horizontal="center" vertical="center"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186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0" fontId="303" fillId="71" borderId="61" xfId="34" applyNumberFormat="1" applyFont="1" applyFill="1" applyBorder="1" applyAlignment="1">
      <alignment horizontal="left"/>
      <protection/>
    </xf>
    <xf numFmtId="180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0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84" fontId="226" fillId="39" borderId="109" xfId="77" applyNumberFormat="1" applyFill="1" applyBorder="1" applyAlignment="1" applyProtection="1">
      <alignment horizontal="center" vertical="center"/>
      <protection/>
    </xf>
    <xf numFmtId="184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1" fillId="26" borderId="0" xfId="37" applyFont="1" applyFill="1" applyBorder="1" applyAlignment="1" applyProtection="1">
      <alignment horizontal="center"/>
      <protection/>
    </xf>
    <xf numFmtId="192" fontId="27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4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3" fontId="316" fillId="26" borderId="109" xfId="34" applyNumberFormat="1" applyFont="1" applyFill="1" applyBorder="1" applyAlignment="1" applyProtection="1">
      <alignment horizontal="center" vertical="center"/>
      <protection locked="0"/>
    </xf>
    <xf numFmtId="3" fontId="316" fillId="26" borderId="25" xfId="34" applyNumberFormat="1" applyFont="1" applyFill="1" applyBorder="1" applyAlignment="1" applyProtection="1">
      <alignment horizontal="center" vertical="center"/>
      <protection locked="0"/>
    </xf>
    <xf numFmtId="3" fontId="316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7">
        <f>+OTCHET!B9</f>
        <v>0</v>
      </c>
      <c r="C2" s="1618"/>
      <c r="D2" s="1619"/>
      <c r="E2" s="1024"/>
      <c r="F2" s="1025">
        <f>+OTCHET!H9</f>
        <v>0</v>
      </c>
      <c r="G2" s="1026" t="str">
        <f>+OTCHET!F12</f>
        <v>5606</v>
      </c>
      <c r="H2" s="1027"/>
      <c r="I2" s="1620">
        <f>+OTCHET!H601</f>
        <v>0</v>
      </c>
      <c r="J2" s="1621"/>
      <c r="K2" s="1018"/>
      <c r="L2" s="1622">
        <f>OTCHET!H599</f>
        <v>0</v>
      </c>
      <c r="M2" s="1623"/>
      <c r="N2" s="1624"/>
      <c r="O2" s="1028"/>
      <c r="P2" s="1029">
        <f>OTCHET!E15</f>
        <v>33</v>
      </c>
      <c r="Q2" s="1030" t="str">
        <f>OTCHET!F15</f>
        <v>Чужди средства</v>
      </c>
      <c r="R2" s="1031"/>
      <c r="S2" s="1011" t="s">
        <v>1085</v>
      </c>
      <c r="T2" s="1625">
        <f>+OTCHET!I9</f>
        <v>0</v>
      </c>
      <c r="U2" s="1626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7" t="s">
        <v>1088</v>
      </c>
      <c r="T4" s="1627"/>
      <c r="U4" s="1627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42735</v>
      </c>
      <c r="M6" s="1024"/>
      <c r="N6" s="1049" t="s">
        <v>1090</v>
      </c>
      <c r="O6" s="1013"/>
      <c r="P6" s="1050">
        <f>OTCHET!F9</f>
        <v>42735</v>
      </c>
      <c r="Q6" s="1049" t="s">
        <v>1090</v>
      </c>
      <c r="R6" s="1051"/>
      <c r="S6" s="1628">
        <f>+Q4</f>
        <v>2016</v>
      </c>
      <c r="T6" s="1628"/>
      <c r="U6" s="1628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29" t="s">
        <v>1066</v>
      </c>
      <c r="T8" s="1630"/>
      <c r="U8" s="163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42735</v>
      </c>
      <c r="H9" s="1024"/>
      <c r="I9" s="1074">
        <f>+L4</f>
        <v>2016</v>
      </c>
      <c r="J9" s="1075">
        <f>+L6</f>
        <v>42735</v>
      </c>
      <c r="K9" s="1076"/>
      <c r="L9" s="1077">
        <f>+L6</f>
        <v>42735</v>
      </c>
      <c r="M9" s="1076"/>
      <c r="N9" s="1078">
        <f>+L6</f>
        <v>42735</v>
      </c>
      <c r="O9" s="1079"/>
      <c r="P9" s="1080">
        <f>+L4</f>
        <v>2016</v>
      </c>
      <c r="Q9" s="1078">
        <f>+L6</f>
        <v>42735</v>
      </c>
      <c r="R9" s="1051"/>
      <c r="S9" s="1632" t="s">
        <v>1067</v>
      </c>
      <c r="T9" s="1633"/>
      <c r="U9" s="163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5" t="s">
        <v>1105</v>
      </c>
      <c r="T13" s="1636"/>
      <c r="U13" s="1637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8" t="s">
        <v>1107</v>
      </c>
      <c r="T14" s="1639"/>
      <c r="U14" s="1640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8" t="s">
        <v>1109</v>
      </c>
      <c r="T15" s="1639"/>
      <c r="U15" s="1640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8" t="s">
        <v>1111</v>
      </c>
      <c r="T16" s="1639"/>
      <c r="U16" s="1640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8" t="s">
        <v>1113</v>
      </c>
      <c r="T17" s="1639"/>
      <c r="U17" s="1640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8" t="s">
        <v>1115</v>
      </c>
      <c r="T18" s="1639"/>
      <c r="U18" s="1640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8" t="s">
        <v>1117</v>
      </c>
      <c r="T19" s="1639"/>
      <c r="U19" s="1640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8" t="s">
        <v>1119</v>
      </c>
      <c r="T20" s="1639"/>
      <c r="U20" s="1640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1" t="s">
        <v>1121</v>
      </c>
      <c r="T21" s="1642"/>
      <c r="U21" s="1643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4" t="s">
        <v>1123</v>
      </c>
      <c r="T22" s="1645"/>
      <c r="U22" s="1646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5" t="s">
        <v>1126</v>
      </c>
      <c r="T24" s="1636"/>
      <c r="U24" s="1637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8" t="s">
        <v>1128</v>
      </c>
      <c r="T25" s="1639"/>
      <c r="U25" s="1640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1" t="s">
        <v>1130</v>
      </c>
      <c r="T26" s="1642"/>
      <c r="U26" s="1643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4" t="s">
        <v>1132</v>
      </c>
      <c r="T27" s="1645"/>
      <c r="U27" s="1646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4" t="s">
        <v>1139</v>
      </c>
      <c r="T34" s="1645"/>
      <c r="U34" s="1646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7" t="s">
        <v>1141</v>
      </c>
      <c r="T35" s="1648"/>
      <c r="U35" s="1649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0" t="s">
        <v>1143</v>
      </c>
      <c r="T36" s="1651"/>
      <c r="U36" s="165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3" t="s">
        <v>1145</v>
      </c>
      <c r="T37" s="1654"/>
      <c r="U37" s="165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4" t="s">
        <v>1147</v>
      </c>
      <c r="T39" s="1645"/>
      <c r="U39" s="1646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5" t="s">
        <v>1150</v>
      </c>
      <c r="T41" s="1636"/>
      <c r="U41" s="1637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8" t="s">
        <v>1152</v>
      </c>
      <c r="T42" s="1639"/>
      <c r="U42" s="1640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8" t="s">
        <v>1154</v>
      </c>
      <c r="T43" s="1639"/>
      <c r="U43" s="1640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1" t="s">
        <v>1156</v>
      </c>
      <c r="T44" s="1642"/>
      <c r="U44" s="1643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4" t="s">
        <v>1158</v>
      </c>
      <c r="T45" s="1645"/>
      <c r="U45" s="1646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6" t="s">
        <v>1160</v>
      </c>
      <c r="T47" s="1657"/>
      <c r="U47" s="1658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5" t="s">
        <v>1164</v>
      </c>
      <c r="T50" s="1636"/>
      <c r="U50" s="1637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8" t="s">
        <v>1166</v>
      </c>
      <c r="T51" s="1639"/>
      <c r="U51" s="1640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8" t="s">
        <v>1168</v>
      </c>
      <c r="T52" s="1639"/>
      <c r="U52" s="1640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8" t="s">
        <v>1170</v>
      </c>
      <c r="T53" s="1639"/>
      <c r="U53" s="1640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1" t="s">
        <v>1172</v>
      </c>
      <c r="T54" s="1642"/>
      <c r="U54" s="1643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44" t="s">
        <v>1174</v>
      </c>
      <c r="T55" s="1645"/>
      <c r="U55" s="1646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5" t="s">
        <v>1177</v>
      </c>
      <c r="T57" s="1636"/>
      <c r="U57" s="1637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8" t="s">
        <v>1179</v>
      </c>
      <c r="T58" s="1639"/>
      <c r="U58" s="1640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8" t="s">
        <v>1181</v>
      </c>
      <c r="T59" s="1639"/>
      <c r="U59" s="1640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1" t="s">
        <v>1183</v>
      </c>
      <c r="T60" s="1642"/>
      <c r="U60" s="1643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4" t="s">
        <v>1187</v>
      </c>
      <c r="T62" s="1645"/>
      <c r="U62" s="1646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5" t="s">
        <v>1190</v>
      </c>
      <c r="T64" s="1636"/>
      <c r="U64" s="1637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8" t="s">
        <v>1192</v>
      </c>
      <c r="T65" s="1639"/>
      <c r="U65" s="1640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4" t="s">
        <v>1194</v>
      </c>
      <c r="T66" s="1645"/>
      <c r="U66" s="1646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5" t="s">
        <v>1197</v>
      </c>
      <c r="T68" s="1636"/>
      <c r="U68" s="1637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8" t="s">
        <v>1199</v>
      </c>
      <c r="T69" s="1639"/>
      <c r="U69" s="1640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4" t="s">
        <v>1201</v>
      </c>
      <c r="T70" s="1645"/>
      <c r="U70" s="1646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5" t="s">
        <v>1204</v>
      </c>
      <c r="T72" s="1636"/>
      <c r="U72" s="1637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8" t="s">
        <v>1206</v>
      </c>
      <c r="T73" s="1639"/>
      <c r="U73" s="1640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4" t="s">
        <v>1208</v>
      </c>
      <c r="T74" s="1645"/>
      <c r="U74" s="1646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59" t="s">
        <v>1210</v>
      </c>
      <c r="T76" s="1660"/>
      <c r="U76" s="1661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5" t="s">
        <v>1213</v>
      </c>
      <c r="T78" s="1636"/>
      <c r="U78" s="1637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2067</v>
      </c>
      <c r="M79" s="1100"/>
      <c r="N79" s="1126">
        <f>+ROUND(+G79+J79+L79,0)</f>
        <v>2067</v>
      </c>
      <c r="O79" s="1102"/>
      <c r="P79" s="1124">
        <f>+ROUND(OTCHET!E423,0)</f>
        <v>0</v>
      </c>
      <c r="Q79" s="1125">
        <f>+ROUND(OTCHET!L423,0)</f>
        <v>2067</v>
      </c>
      <c r="R79" s="1051"/>
      <c r="S79" s="1638" t="s">
        <v>1215</v>
      </c>
      <c r="T79" s="1639"/>
      <c r="U79" s="1640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2067</v>
      </c>
      <c r="M80" s="1100"/>
      <c r="N80" s="1248">
        <f>+ROUND(N78+N79,0)</f>
        <v>2067</v>
      </c>
      <c r="O80" s="1102"/>
      <c r="P80" s="1246">
        <f>+ROUND(P78+P79,0)</f>
        <v>0</v>
      </c>
      <c r="Q80" s="1247">
        <f>+ROUND(Q78+Q79,0)</f>
        <v>2067</v>
      </c>
      <c r="R80" s="1051"/>
      <c r="S80" s="1662" t="s">
        <v>1217</v>
      </c>
      <c r="T80" s="1663"/>
      <c r="U80" s="1664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5">
        <f>+IF(+SUM(F81:N81)=0,0,"Контрола: дефицит/излишък = финансиране с обратен знак (Г. + Д. = 0)")</f>
        <v>0</v>
      </c>
      <c r="C81" s="1666"/>
      <c r="D81" s="1667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2067</v>
      </c>
      <c r="M82" s="1100"/>
      <c r="N82" s="1261">
        <f>+ROUND(N47,0)-ROUND(N76,0)+ROUND(N80,0)</f>
        <v>2067</v>
      </c>
      <c r="O82" s="1262"/>
      <c r="P82" s="1259">
        <f>+ROUND(P47,0)-ROUND(P76,0)+ROUND(P80,0)</f>
        <v>0</v>
      </c>
      <c r="Q82" s="1260">
        <f>+ROUND(Q47,0)-ROUND(Q76,0)+ROUND(Q80,0)</f>
        <v>2067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-2067</v>
      </c>
      <c r="M83" s="1100"/>
      <c r="N83" s="1269">
        <f>+ROUND(N100,0)+ROUND(N119,0)+ROUND(N125,0)-ROUND(N130,0)</f>
        <v>-2067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-2067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5" t="s">
        <v>1223</v>
      </c>
      <c r="T86" s="1636"/>
      <c r="U86" s="1637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8" t="s">
        <v>1225</v>
      </c>
      <c r="T87" s="1639"/>
      <c r="U87" s="1640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4" t="s">
        <v>1227</v>
      </c>
      <c r="T88" s="1645"/>
      <c r="U88" s="1646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5" t="s">
        <v>1230</v>
      </c>
      <c r="T90" s="1636"/>
      <c r="U90" s="1637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8" t="s">
        <v>1232</v>
      </c>
      <c r="T91" s="1639"/>
      <c r="U91" s="1640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8" t="s">
        <v>1234</v>
      </c>
      <c r="T92" s="1639"/>
      <c r="U92" s="1640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1" t="s">
        <v>1236</v>
      </c>
      <c r="T93" s="1642"/>
      <c r="U93" s="1643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4" t="s">
        <v>1238</v>
      </c>
      <c r="T94" s="1645"/>
      <c r="U94" s="1646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5" t="s">
        <v>1241</v>
      </c>
      <c r="T96" s="1636"/>
      <c r="U96" s="1637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8" t="s">
        <v>1243</v>
      </c>
      <c r="T97" s="1639"/>
      <c r="U97" s="1640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4" t="s">
        <v>1245</v>
      </c>
      <c r="T98" s="1645"/>
      <c r="U98" s="1646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6" t="s">
        <v>1247</v>
      </c>
      <c r="T100" s="1657"/>
      <c r="U100" s="1658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5" t="s">
        <v>1251</v>
      </c>
      <c r="T103" s="1636"/>
      <c r="U103" s="1637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8" t="s">
        <v>1253</v>
      </c>
      <c r="T104" s="1639"/>
      <c r="U104" s="1640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4" t="s">
        <v>1255</v>
      </c>
      <c r="T105" s="1645"/>
      <c r="U105" s="1646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8" t="s">
        <v>1258</v>
      </c>
      <c r="T107" s="1669"/>
      <c r="U107" s="1670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1" t="s">
        <v>1260</v>
      </c>
      <c r="T108" s="1672"/>
      <c r="U108" s="1673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4" t="s">
        <v>1262</v>
      </c>
      <c r="T109" s="1645"/>
      <c r="U109" s="1646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5" t="s">
        <v>1265</v>
      </c>
      <c r="T111" s="1636"/>
      <c r="U111" s="1637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8" t="s">
        <v>1267</v>
      </c>
      <c r="T112" s="1639"/>
      <c r="U112" s="1640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4" t="s">
        <v>1269</v>
      </c>
      <c r="T113" s="1645"/>
      <c r="U113" s="1646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7056</v>
      </c>
      <c r="M115" s="1100"/>
      <c r="N115" s="1137">
        <f>+ROUND(+G115+J115+L115,0)</f>
        <v>7056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7056</v>
      </c>
      <c r="R115" s="1051"/>
      <c r="S115" s="1635" t="s">
        <v>1272</v>
      </c>
      <c r="T115" s="1636"/>
      <c r="U115" s="1637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8" t="s">
        <v>1274</v>
      </c>
      <c r="T116" s="1639"/>
      <c r="U116" s="1640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7056</v>
      </c>
      <c r="M117" s="1100"/>
      <c r="N117" s="1214">
        <f>+ROUND(+SUM(N115:N116),0)</f>
        <v>7056</v>
      </c>
      <c r="O117" s="1102"/>
      <c r="P117" s="1212">
        <f>+ROUND(+SUM(P115:P116),0)</f>
        <v>0</v>
      </c>
      <c r="Q117" s="1213">
        <f>+ROUND(+SUM(Q115:Q116),0)</f>
        <v>7056</v>
      </c>
      <c r="R117" s="1051"/>
      <c r="S117" s="1644" t="s">
        <v>1276</v>
      </c>
      <c r="T117" s="1645"/>
      <c r="U117" s="1646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7056</v>
      </c>
      <c r="M119" s="1100"/>
      <c r="N119" s="1239">
        <f>+ROUND(N105+N109+N113+N117,0)</f>
        <v>7056</v>
      </c>
      <c r="O119" s="1102"/>
      <c r="P119" s="1285">
        <f>+ROUND(P105+P109+P113+P117,0)</f>
        <v>0</v>
      </c>
      <c r="Q119" s="1238">
        <f>+ROUND(Q105+Q109+Q113+Q117,0)</f>
        <v>7056</v>
      </c>
      <c r="R119" s="1051"/>
      <c r="S119" s="1659" t="s">
        <v>1278</v>
      </c>
      <c r="T119" s="1660"/>
      <c r="U119" s="1661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5" t="s">
        <v>1281</v>
      </c>
      <c r="T121" s="1636"/>
      <c r="U121" s="1637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8" t="s">
        <v>1285</v>
      </c>
      <c r="T123" s="1639"/>
      <c r="U123" s="1640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3" t="s">
        <v>1287</v>
      </c>
      <c r="T124" s="1684"/>
      <c r="U124" s="1685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2" t="s">
        <v>1289</v>
      </c>
      <c r="T125" s="1663"/>
      <c r="U125" s="1664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361</v>
      </c>
      <c r="M127" s="1100"/>
      <c r="N127" s="1114">
        <f>+ROUND(+G127+J127+L127,0)</f>
        <v>361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361</v>
      </c>
      <c r="R127" s="1051"/>
      <c r="S127" s="1635" t="s">
        <v>1292</v>
      </c>
      <c r="T127" s="1636"/>
      <c r="U127" s="1637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8" t="s">
        <v>1294</v>
      </c>
      <c r="T128" s="1639"/>
      <c r="U128" s="1640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9484</v>
      </c>
      <c r="M129" s="1100"/>
      <c r="N129" s="1126">
        <f>+ROUND(+G129+J129+L129,0)</f>
        <v>9484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9484</v>
      </c>
      <c r="R129" s="1051"/>
      <c r="S129" s="1674" t="s">
        <v>1296</v>
      </c>
      <c r="T129" s="1675"/>
      <c r="U129" s="1676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9123</v>
      </c>
      <c r="M130" s="1100"/>
      <c r="N130" s="1301">
        <f>+ROUND(+N129-N127-N128,0)</f>
        <v>9123</v>
      </c>
      <c r="O130" s="1102"/>
      <c r="P130" s="1299">
        <f>+ROUND(+P129-P127-P128,0)</f>
        <v>0</v>
      </c>
      <c r="Q130" s="1300">
        <f>+ROUND(+Q129-Q127-Q128,0)</f>
        <v>9123</v>
      </c>
      <c r="R130" s="1051"/>
      <c r="S130" s="1677" t="s">
        <v>1298</v>
      </c>
      <c r="T130" s="1678"/>
      <c r="U130" s="167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0">
        <f>+IF(+SUM(F131:N131)=0,0,"Контрола: дефицит/излишък = финансиране с обратен знак (Г. + Д. = 0)")</f>
        <v>0</v>
      </c>
      <c r="C131" s="1680"/>
      <c r="D131" s="168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1"/>
      <c r="G132" s="1681"/>
      <c r="H132" s="1024"/>
      <c r="I132" s="1309" t="s">
        <v>1301</v>
      </c>
      <c r="J132" s="1310"/>
      <c r="K132" s="1024"/>
      <c r="L132" s="1681"/>
      <c r="M132" s="1681"/>
      <c r="N132" s="1681"/>
      <c r="O132" s="1304"/>
      <c r="P132" s="1682"/>
      <c r="Q132" s="168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                   ОТЧЕТ ЗА КАСОВОТО ИЗПЪЛНЕНИЕ НА СМЕТКИТЕ ЗА ЧУЖДИ СРЕДСТВА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42735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33</v>
      </c>
      <c r="F15" s="722" t="str">
        <f>OTCHET!F15</f>
        <v>Чужди средства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2067</v>
      </c>
      <c r="G54" s="898">
        <f>+G55+G56+G60</f>
        <v>0</v>
      </c>
      <c r="H54" s="899">
        <f>+H55+H56+H60</f>
        <v>2067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2067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2067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2067</v>
      </c>
      <c r="G57" s="911">
        <f>+OTCHET!I416+OTCHET!I417+OTCHET!I418+OTCHET!I419+OTCHET!I420</f>
        <v>0</v>
      </c>
      <c r="H57" s="912">
        <f>+OTCHET!J416+OTCHET!J417+OTCHET!J418+OTCHET!J419+OTCHET!J420</f>
        <v>2067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2067</v>
      </c>
      <c r="G62" s="933">
        <f>+G22-G38+G54-G61</f>
        <v>0</v>
      </c>
      <c r="H62" s="934">
        <f>+H22-H38+H54-H61</f>
        <v>2067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-2067</v>
      </c>
      <c r="G64" s="943">
        <f>SUM(+G66+G74+G75+G82+G83+G84+G87+G88+G89+G90+G91+G92+G93)</f>
        <v>0</v>
      </c>
      <c r="H64" s="944">
        <f>SUM(+H66+H74+H75+H82+H83+H84+H87+H88+H89+H90+H91+H92+H93)</f>
        <v>-2067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7056</v>
      </c>
      <c r="G84" s="911">
        <f>+G85+G86</f>
        <v>0</v>
      </c>
      <c r="H84" s="912">
        <f>+H85+H86</f>
        <v>7056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7056</v>
      </c>
      <c r="G86" s="969">
        <f>+OTCHET!I515+OTCHET!I518+OTCHET!I538</f>
        <v>0</v>
      </c>
      <c r="H86" s="970">
        <f>+OTCHET!J515+OTCHET!J518+OTCHET!J538</f>
        <v>7056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361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361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-9484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-9484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>
        <f>+OTCHET!D597</f>
        <v>0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>
        <f>+OTCHET!G594</f>
        <v>0</v>
      </c>
      <c r="F112" s="1693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1" t="str">
        <f>VLOOKUP(E15,SMETKA,2,FALSE)</f>
        <v>ОТЧЕТНИ ДАННИ ПО ЕБК ЗА СМЕТКИТЕ ЗА ЧУЖДИ СРЕДСТВА</v>
      </c>
      <c r="C7" s="1712"/>
      <c r="D7" s="171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3"/>
      <c r="C9" s="1714"/>
      <c r="D9" s="1715"/>
      <c r="E9" s="115">
        <v>42370</v>
      </c>
      <c r="F9" s="116">
        <v>42735</v>
      </c>
      <c r="G9" s="113"/>
      <c r="H9" s="1422"/>
      <c r="I9" s="1781"/>
      <c r="J9" s="1782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3" t="s">
        <v>1058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716" t="str">
        <f>VLOOKUP(F12,PRBK,2,FALSE)</f>
        <v>Криводол</v>
      </c>
      <c r="C12" s="1717"/>
      <c r="D12" s="1718"/>
      <c r="E12" s="118" t="s">
        <v>1037</v>
      </c>
      <c r="F12" s="1600" t="s">
        <v>1521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2082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4" t="s">
        <v>1038</v>
      </c>
      <c r="F19" s="1695"/>
      <c r="G19" s="1695"/>
      <c r="H19" s="1696"/>
      <c r="I19" s="1700" t="s">
        <v>1039</v>
      </c>
      <c r="J19" s="1701"/>
      <c r="K19" s="1701"/>
      <c r="L19" s="170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09" t="s">
        <v>506</v>
      </c>
      <c r="D22" s="1710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09" t="s">
        <v>510</v>
      </c>
      <c r="D28" s="1710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09" t="s">
        <v>134</v>
      </c>
      <c r="D33" s="1710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09" t="s">
        <v>128</v>
      </c>
      <c r="D39" s="1710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8" t="str">
        <f>$B$7</f>
        <v>ОТЧЕТНИ ДАННИ ПО ЕБК ЗА СМЕТКИТЕ ЗА ЧУЖДИ СРЕДСТВА</v>
      </c>
      <c r="C173" s="1729"/>
      <c r="D173" s="1729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5">
        <f>$B$9</f>
        <v>0</v>
      </c>
      <c r="C175" s="1726"/>
      <c r="D175" s="1727"/>
      <c r="E175" s="115">
        <f>$E$9</f>
        <v>42370</v>
      </c>
      <c r="F175" s="229">
        <f>$F$9</f>
        <v>42735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6" t="str">
        <f>$B$12</f>
        <v>Криводол</v>
      </c>
      <c r="C178" s="1717"/>
      <c r="D178" s="1718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33</v>
      </c>
      <c r="F180" s="126" t="str">
        <f>$F$15</f>
        <v>Чужди средства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4" t="s">
        <v>1048</v>
      </c>
      <c r="F182" s="1695"/>
      <c r="G182" s="1695"/>
      <c r="H182" s="1696"/>
      <c r="I182" s="1703" t="s">
        <v>1049</v>
      </c>
      <c r="J182" s="1704"/>
      <c r="K182" s="1704"/>
      <c r="L182" s="170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3" t="s">
        <v>803</v>
      </c>
      <c r="D186" s="172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19" t="s">
        <v>806</v>
      </c>
      <c r="D189" s="172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1" t="s">
        <v>209</v>
      </c>
      <c r="D195" s="172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2" t="s">
        <v>214</v>
      </c>
      <c r="D203" s="1733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19" t="s">
        <v>215</v>
      </c>
      <c r="D204" s="172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0" t="s">
        <v>290</v>
      </c>
      <c r="D222" s="1731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0" t="s">
        <v>780</v>
      </c>
      <c r="D226" s="1731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0" t="s">
        <v>234</v>
      </c>
      <c r="D232" s="1731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0" t="s">
        <v>236</v>
      </c>
      <c r="D235" s="1731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6" t="s">
        <v>237</v>
      </c>
      <c r="D236" s="1737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6" t="s">
        <v>238</v>
      </c>
      <c r="D237" s="1737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6" t="s">
        <v>1758</v>
      </c>
      <c r="D238" s="1737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0" t="s">
        <v>239</v>
      </c>
      <c r="D239" s="1731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0" t="s">
        <v>251</v>
      </c>
      <c r="D253" s="1731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0" t="s">
        <v>252</v>
      </c>
      <c r="D254" s="1731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0" t="s">
        <v>253</v>
      </c>
      <c r="D255" s="1731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0" t="s">
        <v>254</v>
      </c>
      <c r="D256" s="1731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0" t="s">
        <v>1760</v>
      </c>
      <c r="D263" s="1731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0" t="s">
        <v>1760</v>
      </c>
      <c r="D267" s="1731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0" t="s">
        <v>1761</v>
      </c>
      <c r="D268" s="1731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6" t="s">
        <v>264</v>
      </c>
      <c r="D269" s="1737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0" t="s">
        <v>291</v>
      </c>
      <c r="D270" s="1731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4" t="s">
        <v>265</v>
      </c>
      <c r="D273" s="1735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4" t="s">
        <v>266</v>
      </c>
      <c r="D274" s="1735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4" t="s">
        <v>679</v>
      </c>
      <c r="D282" s="1735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4" t="s">
        <v>741</v>
      </c>
      <c r="D285" s="1735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0" t="s">
        <v>742</v>
      </c>
      <c r="D286" s="1731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8" t="s">
        <v>987</v>
      </c>
      <c r="D291" s="1739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0" t="s">
        <v>750</v>
      </c>
      <c r="D295" s="1741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2"/>
      <c r="C304" s="1743"/>
      <c r="D304" s="1743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4"/>
      <c r="C306" s="1743"/>
      <c r="D306" s="1743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4"/>
      <c r="C309" s="1743"/>
      <c r="D309" s="1743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5"/>
      <c r="C338" s="1745"/>
      <c r="D338" s="1745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0" t="str">
        <f>$B$7</f>
        <v>ОТЧЕТНИ ДАННИ ПО ЕБК ЗА СМЕТКИТЕ ЗА ЧУЖДИ СРЕДСТВА</v>
      </c>
      <c r="C342" s="1750"/>
      <c r="D342" s="1750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5">
        <f>$B$9</f>
        <v>0</v>
      </c>
      <c r="C344" s="1726"/>
      <c r="D344" s="1727"/>
      <c r="E344" s="115">
        <f>$E$9</f>
        <v>42370</v>
      </c>
      <c r="F344" s="410">
        <f>$F$9</f>
        <v>42735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6" t="str">
        <f>$B$12</f>
        <v>Криводол</v>
      </c>
      <c r="C347" s="1717"/>
      <c r="D347" s="1718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33</v>
      </c>
      <c r="F349" s="417" t="str">
        <f>+$F$15</f>
        <v>Чужди средства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6" t="s">
        <v>1054</v>
      </c>
      <c r="F351" s="1707"/>
      <c r="G351" s="1707"/>
      <c r="H351" s="170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8" t="s">
        <v>294</v>
      </c>
      <c r="D355" s="1749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6" t="s">
        <v>305</v>
      </c>
      <c r="D369" s="174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6" t="s">
        <v>336</v>
      </c>
      <c r="D377" s="174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6" t="s">
        <v>270</v>
      </c>
      <c r="D382" s="174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6" t="s">
        <v>271</v>
      </c>
      <c r="D385" s="174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6" t="s">
        <v>273</v>
      </c>
      <c r="D390" s="174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2083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6" t="s">
        <v>274</v>
      </c>
      <c r="D393" s="174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2083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6" t="s">
        <v>996</v>
      </c>
      <c r="D396" s="174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6" t="s">
        <v>736</v>
      </c>
      <c r="D399" s="174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6" t="s">
        <v>737</v>
      </c>
      <c r="D400" s="174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6" t="s">
        <v>756</v>
      </c>
      <c r="D403" s="174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6" t="s">
        <v>277</v>
      </c>
      <c r="D406" s="174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6" t="s">
        <v>826</v>
      </c>
      <c r="D416" s="174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6" t="s">
        <v>761</v>
      </c>
      <c r="D417" s="174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6" t="s">
        <v>278</v>
      </c>
      <c r="D418" s="1747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46" t="s">
        <v>739</v>
      </c>
      <c r="D419" s="174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6" t="s">
        <v>1000</v>
      </c>
      <c r="D420" s="174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2067</v>
      </c>
      <c r="K420" s="448">
        <f t="shared" si="94"/>
        <v>0</v>
      </c>
      <c r="L420" s="1384">
        <f t="shared" si="94"/>
        <v>2067</v>
      </c>
      <c r="M420" s="7">
        <f>(IF($E420&lt;&gt;0,$M$2,IF($L420&lt;&gt;0,$M$2,"")))</f>
        <v>1</v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>
        <v>0</v>
      </c>
      <c r="G421" s="155">
        <v>0</v>
      </c>
      <c r="H421" s="156">
        <v>0</v>
      </c>
      <c r="I421" s="154">
        <v>0</v>
      </c>
      <c r="J421" s="155">
        <v>2067</v>
      </c>
      <c r="K421" s="156">
        <v>0</v>
      </c>
      <c r="L421" s="1385">
        <f>I421+J421+K421</f>
        <v>2067</v>
      </c>
      <c r="M421" s="7">
        <f>(IF($E421&lt;&gt;0,$M$2,IF($L421&lt;&gt;0,$M$2,"")))</f>
        <v>1</v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2067</v>
      </c>
      <c r="K423" s="519">
        <f t="shared" si="95"/>
        <v>0</v>
      </c>
      <c r="L423" s="516">
        <f t="shared" si="95"/>
        <v>2067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3" t="str">
        <f>$B$7</f>
        <v>ОТЧЕТНИ ДАННИ ПО ЕБК ЗА СМЕТКИТЕ ЗА ЧУЖДИ СРЕДСТВА</v>
      </c>
      <c r="C427" s="1754"/>
      <c r="D427" s="1754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5">
        <f>$B$9</f>
        <v>0</v>
      </c>
      <c r="C429" s="1726"/>
      <c r="D429" s="1727"/>
      <c r="E429" s="115">
        <f>$E$9</f>
        <v>42370</v>
      </c>
      <c r="F429" s="410">
        <f>$F$9</f>
        <v>42735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6" t="str">
        <f>$B$12</f>
        <v>Криводол</v>
      </c>
      <c r="C432" s="1717"/>
      <c r="D432" s="1718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33</v>
      </c>
      <c r="F434" s="126" t="str">
        <f>+$F$15</f>
        <v>Чужди средства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4" t="s">
        <v>958</v>
      </c>
      <c r="F436" s="1695"/>
      <c r="G436" s="1695"/>
      <c r="H436" s="169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2067</v>
      </c>
      <c r="K439" s="552">
        <f t="shared" si="96"/>
        <v>0</v>
      </c>
      <c r="L439" s="553">
        <f t="shared" si="96"/>
        <v>2067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-2067</v>
      </c>
      <c r="K440" s="559">
        <f t="shared" si="97"/>
        <v>0</v>
      </c>
      <c r="L440" s="560">
        <f>+L591</f>
        <v>-2067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5" t="str">
        <f>$B$7</f>
        <v>ОТЧЕТНИ ДАННИ ПО ЕБК ЗА СМЕТКИТЕ ЗА ЧУЖДИ СРЕДСТВА</v>
      </c>
      <c r="C443" s="1756"/>
      <c r="D443" s="1756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5">
        <f>$B$9</f>
        <v>0</v>
      </c>
      <c r="C445" s="1726"/>
      <c r="D445" s="1727"/>
      <c r="E445" s="115">
        <f>$E$9</f>
        <v>42370</v>
      </c>
      <c r="F445" s="410">
        <f>$F$9</f>
        <v>42735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6" t="str">
        <f>$B$12</f>
        <v>Криводол</v>
      </c>
      <c r="C448" s="1717"/>
      <c r="D448" s="1718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33</v>
      </c>
      <c r="F450" s="126" t="str">
        <f>+$F$15</f>
        <v>Чужди средства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7" t="s">
        <v>1056</v>
      </c>
      <c r="F452" s="1698"/>
      <c r="G452" s="1698"/>
      <c r="H452" s="169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1" t="s">
        <v>827</v>
      </c>
      <c r="D455" s="175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0" t="s">
        <v>830</v>
      </c>
      <c r="D459" s="1770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0" t="s">
        <v>833</v>
      </c>
      <c r="D462" s="1770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1" t="s">
        <v>836</v>
      </c>
      <c r="D465" s="175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1" t="s">
        <v>843</v>
      </c>
      <c r="D472" s="1772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9" t="s">
        <v>1004</v>
      </c>
      <c r="D475" s="175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2" t="s">
        <v>1009</v>
      </c>
      <c r="D491" s="176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2" t="s">
        <v>27</v>
      </c>
      <c r="D496" s="176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4" t="s">
        <v>1010</v>
      </c>
      <c r="D497" s="176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9" t="s">
        <v>36</v>
      </c>
      <c r="D506" s="175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9" t="s">
        <v>40</v>
      </c>
      <c r="D510" s="175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9" t="s">
        <v>1011</v>
      </c>
      <c r="D515" s="176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2" t="s">
        <v>1012</v>
      </c>
      <c r="D518" s="1758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340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9" t="s">
        <v>1014</v>
      </c>
      <c r="D529" s="175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5" t="s">
        <v>1015</v>
      </c>
      <c r="D530" s="176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7" t="s">
        <v>1016</v>
      </c>
      <c r="D535" s="175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9" t="s">
        <v>1017</v>
      </c>
      <c r="D538" s="1759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7056</v>
      </c>
      <c r="K538" s="585">
        <f t="shared" si="123"/>
        <v>0</v>
      </c>
      <c r="L538" s="582">
        <f t="shared" si="123"/>
        <v>7056</v>
      </c>
      <c r="M538" s="7">
        <f t="shared" si="118"/>
        <v>1</v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>
        <v>0</v>
      </c>
      <c r="G540" s="453">
        <v>0</v>
      </c>
      <c r="H540" s="601">
        <v>0</v>
      </c>
      <c r="I540" s="452">
        <v>0</v>
      </c>
      <c r="J540" s="453">
        <v>7056</v>
      </c>
      <c r="K540" s="601">
        <v>0</v>
      </c>
      <c r="L540" s="1391">
        <f t="shared" si="112"/>
        <v>7056</v>
      </c>
      <c r="M540" s="7">
        <f t="shared" si="118"/>
        <v>1</v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7" t="s">
        <v>1026</v>
      </c>
      <c r="D560" s="175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-9123</v>
      </c>
      <c r="K560" s="585">
        <f t="shared" si="124"/>
        <v>0</v>
      </c>
      <c r="L560" s="582">
        <f t="shared" si="124"/>
        <v>-9123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0</v>
      </c>
      <c r="J561" s="155">
        <v>361</v>
      </c>
      <c r="K561" s="588">
        <v>0</v>
      </c>
      <c r="L561" s="1385">
        <f t="shared" si="112"/>
        <v>361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0</v>
      </c>
      <c r="J567" s="161">
        <v>-9484</v>
      </c>
      <c r="K567" s="589">
        <v>0</v>
      </c>
      <c r="L567" s="1386">
        <f t="shared" si="125"/>
        <v>-9484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7" t="s">
        <v>1031</v>
      </c>
      <c r="D580" s="175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7" t="s">
        <v>895</v>
      </c>
      <c r="D585" s="175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-2067</v>
      </c>
      <c r="K591" s="670">
        <f t="shared" si="129"/>
        <v>0</v>
      </c>
      <c r="L591" s="666">
        <f t="shared" si="129"/>
        <v>-2067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5"/>
      <c r="H594" s="1786"/>
      <c r="I594" s="1786"/>
      <c r="J594" s="1787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5" t="s">
        <v>943</v>
      </c>
      <c r="H595" s="1775"/>
      <c r="I595" s="1775"/>
      <c r="J595" s="1775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7"/>
      <c r="H597" s="1768"/>
      <c r="I597" s="1768"/>
      <c r="J597" s="1769"/>
      <c r="K597" s="103"/>
      <c r="L597" s="231"/>
      <c r="M597" s="7">
        <v>1</v>
      </c>
      <c r="N597" s="522"/>
    </row>
    <row r="598" spans="1:14" ht="21.75" customHeight="1">
      <c r="A598" s="23"/>
      <c r="B598" s="1773" t="s">
        <v>946</v>
      </c>
      <c r="C598" s="1774"/>
      <c r="D598" s="676" t="s">
        <v>947</v>
      </c>
      <c r="E598" s="677"/>
      <c r="F598" s="678"/>
      <c r="G598" s="1775" t="s">
        <v>943</v>
      </c>
      <c r="H598" s="1775"/>
      <c r="I598" s="1775"/>
      <c r="J598" s="1775"/>
      <c r="K598" s="103"/>
      <c r="L598" s="231"/>
      <c r="M598" s="7">
        <v>1</v>
      </c>
      <c r="N598" s="522"/>
    </row>
    <row r="599" spans="1:14" ht="24.75" customHeight="1">
      <c r="A599" s="36"/>
      <c r="B599" s="1776"/>
      <c r="C599" s="1777"/>
      <c r="D599" s="679" t="s">
        <v>948</v>
      </c>
      <c r="E599" s="680"/>
      <c r="F599" s="681"/>
      <c r="G599" s="682" t="s">
        <v>949</v>
      </c>
      <c r="H599" s="1778"/>
      <c r="I599" s="1779"/>
      <c r="J599" s="1780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8"/>
      <c r="I601" s="1779"/>
      <c r="J601" s="1780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5">
        <f>$B$7</f>
        <v>0</v>
      </c>
      <c r="J14" s="1756"/>
      <c r="K14" s="1756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5">
        <f>$B$9</f>
        <v>0</v>
      </c>
      <c r="J16" s="1726"/>
      <c r="K16" s="1727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4" t="s">
        <v>935</v>
      </c>
      <c r="M23" s="1695"/>
      <c r="N23" s="1695"/>
      <c r="O23" s="1696"/>
      <c r="P23" s="1703" t="s">
        <v>936</v>
      </c>
      <c r="Q23" s="1704"/>
      <c r="R23" s="1704"/>
      <c r="S23" s="170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3" t="s">
        <v>803</v>
      </c>
      <c r="K30" s="172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19" t="s">
        <v>806</v>
      </c>
      <c r="K33" s="172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1" t="s">
        <v>209</v>
      </c>
      <c r="K39" s="172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2" t="s">
        <v>214</v>
      </c>
      <c r="K47" s="1733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19" t="s">
        <v>215</v>
      </c>
      <c r="K48" s="172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0" t="s">
        <v>290</v>
      </c>
      <c r="K66" s="1731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0" t="s">
        <v>780</v>
      </c>
      <c r="K70" s="1731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0" t="s">
        <v>234</v>
      </c>
      <c r="K76" s="1731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0" t="s">
        <v>236</v>
      </c>
      <c r="K79" s="1731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6" t="s">
        <v>237</v>
      </c>
      <c r="K80" s="1737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6" t="s">
        <v>238</v>
      </c>
      <c r="K81" s="1737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6" t="s">
        <v>1762</v>
      </c>
      <c r="K82" s="1737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0" t="s">
        <v>239</v>
      </c>
      <c r="K83" s="1731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0" t="s">
        <v>251</v>
      </c>
      <c r="K97" s="1731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0" t="s">
        <v>252</v>
      </c>
      <c r="K98" s="1731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0" t="s">
        <v>253</v>
      </c>
      <c r="K99" s="1731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0" t="s">
        <v>254</v>
      </c>
      <c r="K100" s="1731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0" t="s">
        <v>1763</v>
      </c>
      <c r="K107" s="1731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0" t="s">
        <v>1760</v>
      </c>
      <c r="K111" s="1731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0" t="s">
        <v>1761</v>
      </c>
      <c r="K112" s="1731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6" t="s">
        <v>264</v>
      </c>
      <c r="K113" s="1737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0" t="s">
        <v>291</v>
      </c>
      <c r="K114" s="1731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4" t="s">
        <v>265</v>
      </c>
      <c r="K117" s="1735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4" t="s">
        <v>266</v>
      </c>
      <c r="K118" s="1735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4" t="s">
        <v>679</v>
      </c>
      <c r="K126" s="1735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4" t="s">
        <v>741</v>
      </c>
      <c r="K129" s="1735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0" t="s">
        <v>742</v>
      </c>
      <c r="K130" s="1731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8" t="s">
        <v>987</v>
      </c>
      <c r="K135" s="1739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0" t="s">
        <v>750</v>
      </c>
      <c r="K139" s="1741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0" t="s">
        <v>750</v>
      </c>
      <c r="K140" s="1741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2017-01-10T12:46:27Z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