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<sst xmlns="http://schemas.openxmlformats.org/spreadsheetml/2006/main" count="2946" uniqueCount="2084">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</sst>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42490</v>
      </c>
      <c r="M6" s="1024"/>
      <c r="N6" s="1049" t="s">
        <v>1090</v>
      </c>
      <c r="O6" s="1013"/>
      <c r="P6" s="1050">
        <f>OTCHET!F9</f>
        <v>42490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42490</v>
      </c>
      <c r="H9" s="1024"/>
      <c r="I9" s="1074">
        <f>+L4</f>
        <v>2016</v>
      </c>
      <c r="J9" s="1075">
        <f>+L6</f>
        <v>42490</v>
      </c>
      <c r="K9" s="1076"/>
      <c r="L9" s="1077">
        <f>+L6</f>
        <v>42490</v>
      </c>
      <c r="M9" s="1076"/>
      <c r="N9" s="1078">
        <f>+L6</f>
        <v>42490</v>
      </c>
      <c r="O9" s="1079"/>
      <c r="P9" s="1080">
        <f>+L4</f>
        <v>2016</v>
      </c>
      <c r="Q9" s="1078">
        <f>+L6</f>
        <v>42490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7297</v>
      </c>
      <c r="K50" s="1100"/>
      <c r="L50" s="1107">
        <f>+IF($P$2=33,$Q50,0)</f>
        <v>0</v>
      </c>
      <c r="M50" s="1100"/>
      <c r="N50" s="1137">
        <f>+ROUND(+G50+J50+L50,0)</f>
        <v>7297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7297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7297</v>
      </c>
      <c r="K55" s="1100"/>
      <c r="L55" s="1213">
        <f>+ROUND(+SUM(L50:L54),0)</f>
        <v>0</v>
      </c>
      <c r="M55" s="1100"/>
      <c r="N55" s="1214">
        <f>+ROUND(+SUM(N50:N54),0)</f>
        <v>7297</v>
      </c>
      <c r="O55" s="1102"/>
      <c r="P55" s="1212">
        <f>+ROUND(+SUM(P50:P54),0)</f>
        <v>0</v>
      </c>
      <c r="Q55" s="1213">
        <f>+ROUND(+SUM(Q50:Q54),0)</f>
        <v>7297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7297</v>
      </c>
      <c r="K76" s="1100"/>
      <c r="L76" s="1238">
        <f>+ROUND(L55+L62+L66+L70+L74,0)</f>
        <v>0</v>
      </c>
      <c r="M76" s="1100"/>
      <c r="N76" s="1239">
        <f>+ROUND(N55+N62+N66+N70+N74,0)</f>
        <v>7297</v>
      </c>
      <c r="O76" s="1102"/>
      <c r="P76" s="1236">
        <f>+ROUND(P55+P62+P66+P70+P74,0)</f>
        <v>0</v>
      </c>
      <c r="Q76" s="1237">
        <f>+ROUND(Q55+Q62+Q66+Q70+Q74,0)</f>
        <v>7297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-76</v>
      </c>
      <c r="K78" s="1100"/>
      <c r="L78" s="1113">
        <f>+IF($P$2=33,$Q78,0)</f>
        <v>0</v>
      </c>
      <c r="M78" s="1100"/>
      <c r="N78" s="1114">
        <f>+ROUND(+G78+J78+L78,0)</f>
        <v>-76</v>
      </c>
      <c r="O78" s="1102"/>
      <c r="P78" s="1112">
        <f>+ROUND(OTCHET!E413,0)</f>
        <v>0</v>
      </c>
      <c r="Q78" s="1113">
        <f>+ROUND(OTCHET!L413,0)</f>
        <v>-76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6617</v>
      </c>
      <c r="K79" s="1100"/>
      <c r="L79" s="1125">
        <f>+IF($P$2=33,$Q79,0)</f>
        <v>0</v>
      </c>
      <c r="M79" s="1100"/>
      <c r="N79" s="1126">
        <f>+ROUND(+G79+J79+L79,0)</f>
        <v>6617</v>
      </c>
      <c r="O79" s="1102"/>
      <c r="P79" s="1124">
        <f>+ROUND(OTCHET!E423,0)</f>
        <v>0</v>
      </c>
      <c r="Q79" s="1125">
        <f>+ROUND(OTCHET!L423,0)</f>
        <v>6617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6541</v>
      </c>
      <c r="K80" s="1100"/>
      <c r="L80" s="1247">
        <f>+ROUND(L78+L79,0)</f>
        <v>0</v>
      </c>
      <c r="M80" s="1100"/>
      <c r="N80" s="1248">
        <f>+ROUND(N78+N79,0)</f>
        <v>6541</v>
      </c>
      <c r="O80" s="1102"/>
      <c r="P80" s="1246">
        <f>+ROUND(P78+P79,0)</f>
        <v>0</v>
      </c>
      <c r="Q80" s="1247">
        <f>+ROUND(Q78+Q79,0)</f>
        <v>6541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-756</v>
      </c>
      <c r="K82" s="1100"/>
      <c r="L82" s="1260">
        <f>+ROUND(L47,0)-ROUND(L76,0)+ROUND(L80,0)</f>
        <v>0</v>
      </c>
      <c r="M82" s="1100"/>
      <c r="N82" s="1261">
        <f>+ROUND(N47,0)-ROUND(N76,0)+ROUND(N80,0)</f>
        <v>-756</v>
      </c>
      <c r="O82" s="1262"/>
      <c r="P82" s="1259">
        <f>+ROUND(P47,0)-ROUND(P76,0)+ROUND(P80,0)</f>
        <v>0</v>
      </c>
      <c r="Q82" s="1260">
        <f>+ROUND(Q47,0)-ROUND(Q76,0)+ROUND(Q80,0)</f>
        <v>-756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756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756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756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329</v>
      </c>
      <c r="K129" s="1100"/>
      <c r="L129" s="1125">
        <f>+IF($P$2=33,$Q129,0)</f>
        <v>0</v>
      </c>
      <c r="M129" s="1100"/>
      <c r="N129" s="1126">
        <f>+ROUND(+G129+J129+L129,0)</f>
        <v>329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329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-756</v>
      </c>
      <c r="K130" s="1100"/>
      <c r="L130" s="1300">
        <f>+ROUND(+L129-L127-L128,0)</f>
        <v>0</v>
      </c>
      <c r="M130" s="1100"/>
      <c r="N130" s="1301">
        <f>+ROUND(+N129-N127-N128,0)</f>
        <v>-756</v>
      </c>
      <c r="O130" s="1102"/>
      <c r="P130" s="1299">
        <f>+ROUND(+P129-P127-P128,0)</f>
        <v>0</v>
      </c>
      <c r="Q130" s="1300">
        <f>+ROUND(+Q129-Q127-Q128,0)</f>
        <v>-756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42490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7297</v>
      </c>
      <c r="G38" s="852">
        <f>SUM(G39:G53)-G44-G46-G51-G52</f>
        <v>7297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7297</v>
      </c>
      <c r="G42" s="820">
        <f>+OTCHET!I204+OTCHET!I222+OTCHET!I269</f>
        <v>7297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6541</v>
      </c>
      <c r="G54" s="898">
        <f>+G55+G56+G60</f>
        <v>6541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6541</v>
      </c>
      <c r="G56" s="907">
        <f>+OTCHET!I377+OTCHET!I385+OTCHET!I390+OTCHET!I393+OTCHET!I396+OTCHET!I399+OTCHET!I400+OTCHET!I403+OTCHET!I416+OTCHET!I417+OTCHET!I418+OTCHET!I419+OTCHET!I420</f>
        <v>6541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6617</v>
      </c>
      <c r="G57" s="911">
        <f>+OTCHET!I416+OTCHET!I417+OTCHET!I418+OTCHET!I419+OTCHET!I420</f>
        <v>6617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-756</v>
      </c>
      <c r="G62" s="933">
        <f>+G22-G38+G54-G61</f>
        <v>-756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756</v>
      </c>
      <c r="G64" s="943">
        <f>SUM(+G66+G74+G75+G82+G83+G84+G87+G88+G89+G90+G91+G92+G93)</f>
        <v>756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-329</v>
      </c>
      <c r="G89" s="820">
        <f>+OTCHET!I567+OTCHET!I568+OTCHET!I569+OTCHET!I570+OTCHET!I571+OTCHET!I572+OTCHET!I573</f>
        <v>-329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3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РА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42490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РА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42490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7297</v>
      </c>
      <c r="J204" s="278">
        <f t="shared" si="47"/>
        <v>0</v>
      </c>
      <c r="K204" s="279">
        <f t="shared" si="47"/>
        <v>0</v>
      </c>
      <c r="L204" s="313">
        <f t="shared" si="47"/>
        <v>7297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7297</v>
      </c>
      <c r="J205" s="286">
        <f t="shared" si="48"/>
        <v>0</v>
      </c>
      <c r="K205" s="287">
        <f t="shared" si="48"/>
        <v>0</v>
      </c>
      <c r="L205" s="284">
        <f t="shared" si="48"/>
        <v>7297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7297</v>
      </c>
      <c r="J299" s="400">
        <f t="shared" si="76"/>
        <v>0</v>
      </c>
      <c r="K299" s="401">
        <f t="shared" si="76"/>
        <v>0</v>
      </c>
      <c r="L299" s="398">
        <f t="shared" si="76"/>
        <v>7297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РА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42490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-76</v>
      </c>
      <c r="J390" s="447">
        <f t="shared" si="86"/>
        <v>0</v>
      </c>
      <c r="K390" s="448">
        <f>SUM(K391:K392)</f>
        <v>0</v>
      </c>
      <c r="L390" s="1384">
        <f t="shared" si="86"/>
        <v>-76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924</v>
      </c>
      <c r="J391" s="155">
        <v>0</v>
      </c>
      <c r="K391" s="156">
        <v>0</v>
      </c>
      <c r="L391" s="1385">
        <f>I391+J391+K391</f>
        <v>924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-76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-76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6617</v>
      </c>
      <c r="J418" s="488">
        <v>0</v>
      </c>
      <c r="K418" s="1485">
        <v>0</v>
      </c>
      <c r="L418" s="1384">
        <f>I418+J418+K418</f>
        <v>6617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6617</v>
      </c>
      <c r="J423" s="518">
        <f t="shared" si="95"/>
        <v>0</v>
      </c>
      <c r="K423" s="519">
        <f t="shared" si="95"/>
        <v>0</v>
      </c>
      <c r="L423" s="516">
        <f t="shared" si="95"/>
        <v>6617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РА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42490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-756</v>
      </c>
      <c r="J439" s="551">
        <f t="shared" si="96"/>
        <v>0</v>
      </c>
      <c r="K439" s="552">
        <f t="shared" si="96"/>
        <v>0</v>
      </c>
      <c r="L439" s="553">
        <f t="shared" si="96"/>
        <v>-756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756</v>
      </c>
      <c r="J440" s="558">
        <f t="shared" si="97"/>
        <v>0</v>
      </c>
      <c r="K440" s="559">
        <f t="shared" si="97"/>
        <v>0</v>
      </c>
      <c r="L440" s="560">
        <f>+L591</f>
        <v>756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РА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42490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756</v>
      </c>
      <c r="J560" s="584">
        <f t="shared" si="124"/>
        <v>0</v>
      </c>
      <c r="K560" s="585">
        <f t="shared" si="124"/>
        <v>0</v>
      </c>
      <c r="L560" s="582">
        <f t="shared" si="124"/>
        <v>756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-329</v>
      </c>
      <c r="J567" s="161">
        <v>0</v>
      </c>
      <c r="K567" s="589">
        <v>0</v>
      </c>
      <c r="L567" s="1386">
        <f t="shared" si="125"/>
        <v>-329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756</v>
      </c>
      <c r="J591" s="668">
        <f t="shared" si="129"/>
        <v>0</v>
      </c>
      <c r="K591" s="670">
        <f t="shared" si="129"/>
        <v>0</v>
      </c>
      <c r="L591" s="666">
        <f t="shared" si="129"/>
        <v>756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РА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42490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7297</v>
      </c>
      <c r="J640" s="278">
        <f t="shared" si="136"/>
        <v>0</v>
      </c>
      <c r="K640" s="279">
        <f t="shared" si="136"/>
        <v>0</v>
      </c>
      <c r="L640" s="313">
        <f t="shared" si="136"/>
        <v>7297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7297</v>
      </c>
      <c r="J641" s="155">
        <v>0</v>
      </c>
      <c r="K641" s="1425">
        <v>0</v>
      </c>
      <c r="L641" s="284">
        <f aca="true" t="shared" si="138" ref="L641:L657">I641+J641+K641</f>
        <v>7297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7297</v>
      </c>
      <c r="J736" s="400">
        <f t="shared" si="164"/>
        <v>0</v>
      </c>
      <c r="K736" s="401">
        <f t="shared" si="164"/>
        <v>0</v>
      </c>
      <c r="L736" s="398">
        <f t="shared" si="164"/>
        <v>7297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2016-05-11T05:15:14Z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