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<sst xmlns="http://schemas.openxmlformats.org/spreadsheetml/2006/main" count="2801" uniqueCount="2084">
  <si>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</si>
  <si>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</si>
  <si>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</si>
  <si>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</si>
  <si>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</si>
  <si>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</si>
  <si>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</si>
  <si>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</si>
  <si>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</si>
  <si>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</si>
  <si>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</si>
  <si>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</si>
  <si>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</si>
  <si>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</si>
  <si>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</si>
  <si>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</si>
  <si>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</si>
  <si>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</si>
  <si>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</si>
  <si>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</si>
  <si>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</si>
  <si>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</si>
  <si>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</si>
  <si>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</si>
  <si>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</si>
  <si>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</si>
  <si>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</si>
  <si>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</si>
  <si>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</si>
  <si>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</si>
  <si>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</si>
  <si>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</si>
  <si>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</si>
  <si>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</si>
  <si>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</si>
  <si>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</si>
  <si>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</si>
  <si>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</si>
  <si>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</si>
  <si>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</si>
  <si>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</si>
  <si>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</si>
  <si>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</si>
  <si>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</si>
  <si>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</si>
  <si>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</si>
  <si>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</si>
  <si>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</si>
  <si>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</si>
  <si>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</si>
  <si>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</si>
  <si>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</si>
  <si>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</si>
  <si>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</si>
  <si>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</si>
  <si>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</si>
  <si>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</si>
  <si>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</si>
  <si>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</si>
  <si>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</si>
  <si>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</si>
  <si>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</si>
  <si>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</si>
  <si>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</si>
  <si>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</si>
  <si>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</si>
  <si>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</si>
  <si>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</si>
  <si>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</si>
  <si>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</si>
  <si>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</si>
  <si>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</si>
  <si>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</si>
  <si>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</si>
  <si>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</si>
  <si>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</si>
  <si>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</si>
  <si>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</si>
  <si>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</si>
  <si>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</si>
  <si>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</si>
  <si>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</si>
  <si>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</si>
  <si>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</si>
  <si>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</si>
  <si>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</si>
  <si>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</si>
  <si>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</si>
  <si>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</si>
  <si>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</si>
  <si>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</si>
  <si>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</si>
  <si>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</si>
  <si>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</si>
  <si>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</si>
  <si>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</si>
  <si>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</si>
  <si>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</si>
  <si>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</si>
  <si>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</si>
  <si>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</si>
  <si>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</si>
  <si>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</si>
  <si>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</si>
  <si>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</si>
  <si>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</si>
  <si>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</si>
  <si>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</si>
  <si>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</si>
  <si>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</si>
  <si>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</si>
  <si>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</si>
  <si>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</si>
  <si>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</si>
  <si>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</si>
  <si>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</si>
  <si>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</si>
  <si>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</si>
  <si>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</si>
  <si>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</si>
  <si>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</si>
  <si>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</si>
  <si>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</si>
  <si>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</si>
  <si>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</si>
  <si>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</si>
  <si>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</si>
  <si>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</si>
  <si>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</si>
  <si>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</si>
  <si>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</si>
  <si>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</si>
  <si>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</si>
  <si>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</si>
  <si>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</si>
  <si>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</si>
  <si>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</si>
  <si>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</si>
  <si>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</si>
  <si>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</si>
  <si>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</si>
  <si>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</si>
  <si>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</si>
  <si>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</si>
  <si>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</si>
  <si>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</si>
  <si>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</si>
  <si>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</si>
  <si>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</si>
  <si>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</si>
  <si>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</si>
  <si>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</si>
  <si>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</si>
  <si>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</si>
  <si>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</si>
  <si>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</si>
  <si>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</si>
  <si>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</si>
  <si>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</si>
  <si>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</si>
  <si>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</si>
  <si>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</si>
  <si>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</si>
  <si>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</si>
  <si>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</si>
  <si>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</si>
  <si>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</si>
  <si>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</si>
  <si>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</si>
  <si>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</si>
  <si>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</si>
  <si>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</si>
  <si>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</si>
  <si>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</si>
  <si>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</si>
  <si>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</si>
  <si>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</si>
  <si>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</si>
  <si>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</si>
  <si>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</si>
  <si>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</si>
  <si>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</si>
  <si>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</si>
  <si>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</si>
  <si>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</si>
  <si>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</si>
  <si>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</si>
  <si>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</si>
  <si>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</si>
  <si>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</si>
  <si>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</si>
  <si>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</si>
  <si>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</si>
  <si>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</si>
  <si>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</si>
  <si>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</si>
  <si>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</si>
  <si>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</si>
  <si>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</si>
  <si>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</si>
  <si>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</si>
  <si>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</si>
  <si>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</si>
  <si>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</si>
  <si>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</si>
  <si>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</si>
  <si>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</si>
  <si>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</si>
  <si>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</si>
  <si>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</si>
  <si>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</si>
  <si>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</si>
  <si>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</si>
  <si>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</si>
  <si>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</si>
  <si>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</si>
  <si>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</si>
  <si>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</si>
  <si>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</si>
  <si>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</si>
  <si>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</si>
  <si>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</si>
  <si>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</si>
  <si>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</si>
  <si>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</si>
  <si>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</si>
  <si>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</si>
  <si>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</si>
  <si>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</si>
  <si>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</si>
  <si>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</si>
  <si>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</si>
  <si>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</si>
  <si>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</si>
  <si>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</si>
  <si>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</si>
  <si>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</si>
  <si>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</si>
  <si>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</si>
  <si>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</si>
  <si>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</si>
  <si>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</si>
  <si>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</si>
  <si>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</si>
  <si>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</si>
  <si>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</si>
  <si>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</si>
  <si>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</si>
  <si>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</si>
  <si>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</si>
  <si>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</si>
  <si>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</si>
  <si>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</si>
  <si>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</si>
  <si>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</si>
  <si>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</si>
  <si>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</si>
  <si>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</si>
  <si>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</si>
  <si>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</si>
  <si>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</si>
  <si>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</si>
  <si>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</si>
  <si>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</si>
  <si>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</si>
  <si>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</si>
  <si>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</si>
  <si>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</si>
  <si>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</si>
  <si>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</si>
  <si>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</si>
  <si>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</si>
  <si>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</si>
  <si>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</si>
  <si>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</si>
  <si>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</si>
  <si>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</si>
  <si>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</si>
  <si>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</si>
  <si>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</si>
  <si>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</si>
  <si>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</si>
  <si>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</si>
  <si>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</si>
  <si>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</si>
  <si>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</si>
  <si>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</si>
  <si>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</si>
  <si>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</si>
  <si>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</si>
  <si>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</si>
  <si>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</si>
  <si>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</si>
  <si>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</si>
  <si>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</si>
  <si>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</si>
  <si>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</si>
  <si>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</si>
  <si>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</si>
  <si>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</si>
  <si>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</si>
  <si>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</si>
  <si>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</si>
  <si>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</si>
  <si>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</si>
  <si>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</si>
  <si>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</si>
  <si>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</si>
  <si>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</si>
  <si>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</si>
  <si>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</si>
  <si>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</si>
  <si>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</si>
  <si>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</si>
  <si>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</si>
  <si>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</si>
  <si>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</si>
  <si>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</si>
  <si>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</si>
  <si>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</si>
  <si>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</si>
  <si>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</si>
  <si>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</si>
  <si>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</si>
  <si>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</si>
  <si>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</si>
  <si>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</si>
  <si>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</si>
  <si>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</si>
  <si>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</si>
  <si>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</si>
  <si>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</si>
  <si>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</si>
  <si>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</si>
  <si>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</si>
  <si>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</si>
  <si>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</si>
  <si>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</si>
  <si>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</si>
  <si>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</si>
  <si>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</si>
  <si>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</si>
  <si>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</si>
  <si>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</si>
  <si>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</si>
  <si>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</si>
  <si>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</si>
  <si>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</si>
  <si>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</si>
  <si>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</si>
  <si>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</si>
  <si>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</si>
  <si>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</si>
  <si>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</si>
  <si>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</si>
  <si>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</si>
  <si>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</si>
  <si>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</si>
  <si>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</si>
  <si>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</si>
  <si>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</si>
  <si>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</si>
  <si>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</si>
  <si>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</si>
  <si>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</si>
  <si>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</si>
  <si>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</si>
  <si>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</si>
  <si>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</si>
  <si>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</si>
  <si>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</si>
  <si>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</si>
  <si>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</si>
  <si>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</si>
  <si>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</si>
  <si>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</si>
  <si>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</si>
  <si>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</si>
  <si>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</si>
  <si>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</si>
  <si>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</si>
  <si>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</si>
  <si>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</si>
  <si>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</si>
  <si>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</si>
  <si>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</si>
  <si>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</si>
  <si>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</si>
  <si>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</si>
  <si>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</si>
  <si>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</si>
  <si>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</si>
  <si>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</si>
  <si>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</si>
  <si>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</si>
  <si>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</si>
  <si>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</si>
  <si>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</si>
  <si>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</si>
  <si>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</si>
  <si>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</si>
  <si>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</si>
  <si>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</si>
  <si>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</si>
  <si>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</si>
  <si>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</si>
  <si>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</si>
  <si>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</si>
  <si>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</si>
  <si>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</si>
  <si>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</si>
  <si>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</si>
  <si>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</si>
  <si>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</si>
  <si>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</si>
  <si>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</si>
  <si>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</si>
  <si>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</si>
  <si>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</si>
  <si>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</si>
  <si>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</si>
  <si>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</si>
  <si>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</si>
  <si>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</si>
  <si>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</si>
  <si>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</si>
  <si>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</si>
  <si>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</si>
  <si>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</si>
  <si>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</si>
  <si>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</si>
  <si>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</si>
  <si>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</si>
  <si>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</si>
  <si>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</si>
  <si>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</si>
  <si>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</si>
  <si>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</si>
  <si>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</si>
  <si>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</si>
  <si>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</si>
  <si>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</si>
  <si>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</si>
  <si>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</si>
  <si>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</si>
  <si>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</si>
  <si>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</si>
  <si>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</si>
  <si>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</si>
  <si>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</si>
  <si>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</si>
  <si>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</si>
  <si>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</si>
  <si>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</si>
  <si>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</si>
  <si>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</si>
  <si>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</si>
  <si>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</si>
  <si>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</si>
  <si>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</si>
  <si>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</si>
  <si>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</si>
  <si>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</si>
  <si>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</si>
  <si>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</si>
  <si>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</si>
  <si>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</si>
  <si>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</si>
  <si>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</si>
  <si>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</si>
  <si>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</si>
  <si>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</si>
  <si>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</si>
  <si>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</si>
  <si>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</si>
  <si>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</si>
  <si>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</si>
  <si>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</si>
  <si>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</si>
  <si>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</si>
  <si>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</si>
  <si>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</si>
  <si>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</si>
  <si>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</si>
  <si>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</si>
  <si>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</si>
  <si>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</si>
  <si>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</si>
  <si>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</si>
  <si>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</si>
  <si>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</si>
  <si>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</si>
  <si>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</si>
  <si>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</si>
  <si>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</si>
  <si>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</si>
  <si>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</si>
  <si>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</si>
  <si>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</si>
  <si>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</si>
  <si>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</si>
  <si>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</si>
  <si>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</si>
  <si>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</si>
  <si>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</si>
  <si>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</si>
  <si>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</si>
  <si>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</si>
  <si>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</si>
  <si>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</si>
  <si>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</si>
  <si>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</si>
  <si>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</si>
  <si>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</si>
  <si>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</si>
  <si>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</si>
  <si>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</si>
  <si>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</si>
  <si>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</si>
  <si>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</si>
  <si>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</si>
  <si>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</si>
  <si>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</si>
  <si>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</si>
  <si>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</si>
  <si>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</si>
  <si>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</si>
  <si>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</si>
  <si>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</si>
  <si>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</si>
  <si>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</si>
  <si>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</si>
  <si>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</si>
  <si>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</si>
  <si>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</si>
  <si>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</si>
  <si>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</si>
  <si>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</si>
  <si>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</si>
  <si>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</si>
  <si>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</si>
  <si>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</si>
  <si>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</si>
  <si>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</si>
  <si>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</si>
  <si>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</si>
  <si>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</si>
  <si>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</si>
  <si>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</si>
  <si>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</si>
  <si>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</si>
  <si>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</si>
  <si>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</si>
  <si>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</si>
  <si>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</si>
  <si>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</si>
  <si>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</si>
  <si>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</si>
  <si>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</si>
  <si>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</si>
  <si>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</si>
  <si>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</si>
  <si>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</si>
  <si>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</si>
  <si>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</si>
  <si>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</si>
  <si>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</si>
  <si>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</si>
  <si>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</si>
  <si>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</si>
  <si>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</si>
  <si>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</si>
  <si>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</si>
  <si>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</si>
  <si>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</si>
  <si>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</si>
  <si>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</si>
  <si>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</si>
  <si>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</si>
  <si>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</si>
  <si>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</si>
  <si>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</si>
  <si>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</si>
  <si>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</si>
  <si>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</si>
  <si>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</si>
  <si>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</si>
  <si>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</si>
  <si>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</si>
  <si>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</si>
  <si>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</si>
  <si>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</si>
  <si>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</si>
  <si>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</si>
  <si>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</si>
  <si>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</si>
  <si>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</si>
  <si>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</si>
  <si>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</si>
  <si>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</si>
  <si>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</si>
  <si>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</si>
  <si>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</si>
  <si>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</si>
  <si>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</si>
  <si>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</si>
  <si>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</si>
  <si>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</si>
  <si>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</si>
  <si>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</si>
  <si>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</si>
  <si>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</si>
  <si>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</si>
  <si>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</si>
  <si>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</si>
  <si>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</si>
  <si>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</si>
  <si>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</si>
  <si>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</si>
  <si>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</si>
  <si>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</si>
  <si>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</si>
  <si>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</si>
  <si>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</si>
  <si>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</si>
  <si>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</si>
  <si>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</si>
  <si>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</si>
  <si>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</si>
  <si>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</si>
  <si>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</si>
  <si>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</si>
  <si>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</si>
  <si>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</si>
  <si>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</si>
  <si>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</si>
  <si>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</si>
  <si>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</si>
  <si>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</si>
  <si>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</si>
  <si>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</si>
  <si>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</si>
  <si>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</si>
  <si>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</si>
  <si>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</si>
  <si>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</si>
  <si>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</si>
  <si>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</si>
  <si>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</si>
  <si>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</si>
  <si>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</si>
  <si>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</si>
  <si>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</si>
  <si>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</si>
  <si>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</si>
  <si>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</si>
  <si>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</si>
  <si>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</si>
  <si>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</si>
  <si>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</si>
  <si>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</si>
  <si>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</si>
  <si>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</si>
  <si>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</si>
  <si>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</si>
  <si>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</si>
  <si>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</si>
  <si>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</si>
  <si>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</si>
  <si>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</si>
  <si>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</si>
  <si>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</si>
  <si>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</si>
  <si>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</si>
  <si>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</si>
  <si>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</si>
  <si>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</si>
  <si>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</si>
  <si>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</si>
  <si>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</si>
  <si>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</si>
  <si>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</si>
  <si>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</si>
  <si>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</si>
  <si>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</si>
  <si>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</si>
  <si>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</si>
  <si>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</si>
  <si>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</si>
  <si>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</si>
  <si>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</si>
  <si>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</si>
  <si>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</si>
  <si>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</si>
  <si>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</si>
  <si>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</si>
  <si>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</si>
  <si>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</si>
  <si>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</si>
  <si>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</si>
  <si>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</si>
  <si>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</si>
  <si>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</si>
  <si>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</si>
  <si>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</si>
  <si>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</si>
  <si>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</si>
  <si>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</si>
  <si>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</si>
  <si>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</si>
  <si>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</si>
  <si>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</si>
  <si>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</si>
  <si>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</si>
  <si>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</si>
  <si>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</si>
  <si>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</si>
  <si>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</si>
  <si>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</si>
  <si>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</si>
  <si>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</si>
  <si>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</si>
  <si>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</si>
  <si>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</si>
  <si>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</si>
  <si>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</si>
  <si>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</si>
  <si>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</si>
  <si>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</si>
  <si>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</si>
  <si>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</si>
  <si>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</si>
  <si>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</si>
  <si>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</si>
  <si>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</si>
  <si>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</si>
  <si>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</si>
  <si>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</si>
  <si>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</si>
  <si>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</si>
  <si>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</si>
  <si>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</si>
  <si>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</si>
  <si>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</si>
  <si>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</si>
  <si>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</si>
  <si>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</si>
  <si>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</si>
  <si>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</si>
  <si>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</si>
  <si>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</si>
  <si>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</si>
  <si>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</si>
  <si>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</si>
  <si>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</si>
  <si>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</si>
  <si>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</si>
  <si>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</si>
  <si>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</si>
  <si>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</si>
  <si>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</si>
  <si>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</si>
  <si>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</si>
  <si>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</si>
  <si>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</si>
  <si>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</si>
  <si>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</si>
  <si>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</si>
  <si>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</si>
  <si>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</si>
  <si>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</si>
  <si>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</si>
  <si>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</si>
  <si>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</si>
  <si>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</si>
  <si>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</si>
  <si>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</si>
  <si>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</si>
  <si>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</si>
  <si>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</si>
  <si>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</si>
  <si>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</si>
  <si>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</si>
  <si>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</si>
  <si>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</si>
  <si>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</si>
  <si>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</si>
  <si>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</si>
  <si>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</si>
  <si>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</si>
  <si>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</si>
  <si>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</si>
  <si>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</si>
  <si>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</si>
  <si>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</si>
  <si>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</si>
  <si>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</si>
  <si>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</si>
  <si>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</si>
  <si>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</si>
  <si>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</si>
  <si>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</si>
  <si>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</si>
  <si>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</si>
  <si>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</si>
  <si>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</si>
  <si>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</si>
  <si>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</si>
  <si>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</si>
  <si>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</si>
  <si>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</si>
  <si>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</si>
  <si>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</si>
  <si>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</si>
  <si>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</si>
  <si>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</si>
  <si>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</si>
  <si>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</si>
  <si>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</si>
  <si>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</si>
  <si>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</si>
  <si>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</si>
  <si>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</si>
  <si>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</si>
  <si>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</si>
  <si>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</si>
  <si>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</si>
  <si>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</si>
  <si>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</si>
  <si>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</si>
  <si>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</si>
  <si>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</si>
  <si>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</si>
  <si>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</si>
  <si>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</si>
  <si>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</si>
  <si>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</si>
  <si>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</si>
  <si>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</si>
  <si>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</si>
  <si>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</si>
  <si>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</si>
  <si>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</si>
  <si>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</si>
  <si>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</si>
  <si>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</si>
  <si>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</si>
  <si>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</si>
  <si>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</si>
  <si>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</si>
  <si>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</si>
  <si>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</si>
  <si>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</si>
  <si>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</si>
  <si>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</si>
  <si>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</si>
  <si>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</si>
  <si>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</si>
  <si>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</si>
  <si>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</si>
  <si>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</si>
  <si>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</si>
  <si>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</si>
  <si>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</si>
  <si>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</si>
  <si>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</si>
  <si>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</si>
  <si>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</si>
  <si>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</si>
  <si>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</si>
  <si>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</si>
  <si>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</si>
  <si>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</si>
  <si>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</si>
  <si>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</si>
  <si>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</si>
  <si>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</si>
  <si>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</si>
  <si>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</si>
  <si>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</si>
  <si>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</si>
  <si>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</si>
  <si>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</si>
  <si>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</si>
  <si>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</si>
  <si>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</si>
  <si>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</si>
  <si>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</si>
  <si>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</si>
  <si>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</si>
  <si>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</si>
  <si>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</si>
  <si>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</si>
  <si>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</si>
  <si>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</si>
  <si>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</si>
  <si>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</si>
  <si>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</si>
  <si>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</si>
  <si>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</si>
  <si>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</si>
  <si>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</si>
  <si>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</si>
  <si>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</si>
  <si>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</si>
  <si>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</si>
  <si>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</si>
  <si>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</si>
  <si>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</si>
  <si>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</si>
  <si>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</si>
  <si>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</si>
  <si>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</si>
  <si>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</si>
  <si>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</si>
  <si>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</si>
  <si>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</si>
  <si>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</si>
  <si>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</si>
  <si>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</si>
  <si>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</si>
  <si>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</si>
  <si>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</si>
  <si>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</si>
  <si>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</si>
  <si>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</si>
  <si>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</si>
  <si>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</si>
  <si>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</si>
  <si>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</si>
  <si>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</si>
  <si>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</si>
  <si>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</si>
  <si>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</si>
  <si>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</si>
  <si>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</si>
  <si>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</si>
  <si>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</si>
  <si>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</si>
  <si>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</si>
  <si>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</si>
  <si>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</si>
  <si>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</si>
  <si>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</si>
  <si>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</si>
  <si>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</si>
  <si>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</si>
  <si>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</si>
  <si>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</si>
  <si>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</si>
  <si>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</si>
  <si>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</si>
  <si>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</si>
  <si>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</si>
  <si>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</si>
  <si>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</si>
  <si>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</si>
  <si>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</si>
  <si>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</si>
  <si>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</si>
  <si>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</si>
  <si>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</si>
  <si>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</si>
  <si>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</si>
  <si>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</si>
  <si>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</si>
  <si>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</si>
  <si>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</si>
  <si>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</si>
  <si>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</si>
  <si>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</si>
  <si>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</si>
  <si>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</si>
  <si>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</si>
  <si>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</si>
  <si>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</si>
  <si>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</si>
  <si>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</si>
  <si>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</si>
  <si>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</si>
  <si>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</si>
  <si>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</si>
  <si>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</si>
  <si>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</si>
  <si>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</si>
  <si>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</si>
  <si>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</si>
  <si>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</si>
  <si>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</si>
  <si>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</si>
  <si>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</si>
  <si>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</si>
  <si>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</si>
  <si>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</si>
  <si>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</si>
  <si>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</si>
  <si>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</si>
  <si>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</si>
  <si>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</si>
  <si>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</si>
  <si>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</si>
  <si>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</si>
  <si>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</si>
  <si>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</si>
  <si>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</si>
  <si>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</si>
  <si>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</si>
  <si>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</si>
  <si>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</si>
  <si>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</si>
  <si>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</si>
  <si>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</si>
  <si>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</si>
  <si>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</si>
  <si>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</si>
  <si>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</si>
  <si>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</si>
  <si>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</si>
  <si>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</si>
  <si>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</si>
  <si>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</si>
  <si>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</si>
  <si>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</si>
  <si>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</si>
  <si>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</si>
  <si>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</si>
  <si>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</si>
  <si>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</si>
  <si>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</si>
  <si>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</si>
  <si>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</si>
  <si>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</si>
  <si>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</si>
  <si>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</si>
  <si>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</si>
  <si>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</si>
  <si>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</si>
  <si>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</si>
  <si>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</si>
  <si>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</si>
  <si>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</si>
  <si>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</si>
  <si>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</si>
  <si>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</si>
  <si>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</si>
  <si>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</si>
  <si>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</si>
  <si>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</si>
  <si>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</si>
  <si>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</si>
  <si>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</si>
  <si>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</si>
  <si>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</si>
  <si>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</si>
  <si>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</si>
  <si>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</si>
  <si>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</si>
  <si>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</si>
  <si>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</si>
  <si>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</si>
  <si>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</si>
  <si>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</si>
  <si>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</si>
  <si>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</si>
  <si>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</si>
  <si>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</si>
  <si>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</si>
  <si>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</si>
  <si>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</si>
  <si>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</si>
  <si>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</si>
  <si>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</si>
  <si>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</si>
  <si>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</si>
  <si>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</si>
  <si>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</si>
  <si>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</si>
  <si>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</si>
  <si>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</si>
  <si>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</si>
  <si>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</si>
  <si>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</si>
  <si>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</si>
  <si>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</si>
  <si>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</si>
  <si>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</si>
  <si>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</si>
  <si>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</si>
  <si>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</si>
  <si>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</si>
  <si>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</si>
  <si>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</si>
  <si>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</si>
  <si>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</si>
  <si>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</si>
  <si>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</si>
  <si>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</si>
  <si>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</si>
  <si>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</si>
  <si>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</si>
  <si>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</si>
  <si>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</si>
  <si>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</si>
  <si>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</si>
  <si>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</si>
  <si>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</si>
  <si>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</si>
  <si>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</si>
  <si>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</si>
  <si>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</si>
  <si>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</si>
  <si>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</si>
  <si>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</si>
  <si>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</si>
  <si>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</si>
  <si>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</si>
  <si>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</si>
  <si>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</si>
  <si>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</si>
  <si>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</si>
  <si>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</si>
  <si>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</si>
  <si>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</si>
  <si>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</si>
  <si>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</si>
  <si>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</si>
  <si>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</si>
  <si>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</si>
  <si>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</si>
  <si>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</si>
  <si>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</si>
  <si>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</si>
  <si>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</si>
  <si>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</si>
  <si>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</si>
  <si>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</si>
  <si>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</si>
  <si>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</si>
  <si>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</si>
  <si>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</si>
  <si>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</si>
  <si>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</si>
  <si>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</si>
  <si>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</si>
  <si>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</si>
  <si>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</si>
  <si>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</si>
  <si>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</si>
  <si>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</si>
  <si>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</si>
  <si>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</si>
  <si>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</si>
  <si>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</si>
  <si>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</si>
  <si>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</si>
  <si>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</si>
  <si>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</si>
  <si>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</si>
  <si>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</si>
  <si>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</si>
  <si>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</si>
  <si>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</si>
  <si>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</si>
  <si>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</si>
  <si>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</si>
  <si>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</si>
  <si>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</si>
  <si>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</si>
  <si>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</si>
  <si>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</si>
  <si>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</si>
  <si>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</si>
  <si>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</si>
  <si>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</si>
  <si>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</si>
  <si>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</si>
  <si>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</si>
  <si>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</si>
  <si>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</si>
  <si>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</si>
  <si>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</si>
  <si>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</si>
  <si>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</si>
  <si>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</si>
  <si>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</si>
  <si>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</si>
  <si>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</si>
  <si>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</si>
  <si>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</si>
  <si>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</si>
  <si>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</si>
  <si>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</si>
  <si>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</si>
  <si>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</si>
  <si>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</si>
  <si>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</si>
  <si>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</si>
  <si>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</si>
  <si>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</si>
  <si>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</si>
  <si>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</si>
  <si>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</si>
  <si>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</si>
  <si>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</si>
  <si>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</si>
  <si>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</si>
  <si>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</si>
  <si>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</si>
  <si>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</si>
  <si>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</si>
  <si>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</si>
  <si>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</si>
  <si>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</si>
  <si>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</si>
  <si>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</si>
  <si>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</si>
  <si>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</si>
  <si>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</si>
  <si>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</si>
  <si>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</si>
  <si>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</si>
  <si>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</si>
  <si>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</si>
  <si>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</si>
  <si>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</si>
  <si>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</si>
  <si>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</si>
  <si>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</si>
  <si>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</si>
  <si>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</si>
  <si>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</si>
  <si>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</si>
  <si>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</si>
  <si>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</si>
  <si>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</si>
  <si>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</si>
  <si>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</si>
  <si>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</si>
  <si>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</si>
  <si>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</si>
  <si>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</si>
  <si>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</si>
  <si>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</si>
  <si>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</si>
  <si>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</si>
  <si>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</si>
  <si>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</si>
  <si>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</si>
  <si>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</si>
  <si>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</si>
  <si>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</si>
  <si>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</si>
  <si>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</si>
  <si>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</si>
  <si>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</si>
  <si>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</si>
  <si>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</si>
  <si>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</si>
  <si>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</si>
  <si>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</si>
  <si>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</si>
  <si>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</si>
  <si>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</si>
  <si>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</si>
  <si>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</si>
  <si>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</si>
  <si>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</si>
  <si>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</si>
  <si>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</si>
  <si>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</si>
  <si>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</si>
  <si>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</si>
  <si>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</si>
  <si>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</si>
  <si>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</si>
  <si>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</si>
  <si>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</si>
  <si>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</si>
  <si>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</si>
  <si>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</si>
  <si>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</si>
  <si>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</si>
  <si>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</si>
  <si>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</si>
  <si>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</si>
  <si>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</si>
  <si>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</si>
  <si>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</si>
  <si>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</si>
  <si>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</si>
  <si>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</si>
  <si>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</si>
  <si>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</si>
  <si>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</si>
  <si>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</si>
  <si>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</si>
  <si>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</si>
  <si>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</si>
  <si>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</si>
  <si>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</si>
  <si>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</si>
  <si>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</si>
  <si>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</si>
  <si>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</si>
  <si>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</si>
  <si>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</si>
  <si>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</si>
  <si>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</si>
  <si>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</si>
  <si>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</si>
  <si>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</si>
  <si>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</si>
  <si>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</si>
  <si>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</si>
  <si>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</si>
  <si>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</si>
  <si>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</si>
  <si>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</si>
  <si>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</si>
  <si>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</si>
  <si>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</si>
  <si>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</si>
  <si>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</si>
  <si>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</si>
  <si>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</si>
  <si>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</si>
  <si>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</si>
  <si>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</si>
  <si>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</si>
  <si>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</si>
  <si>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</si>
  <si>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</si>
  <si>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</si>
  <si>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</si>
  <si>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</si>
  <si>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</si>
  <si>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</si>
  <si>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</si>
  <si>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</si>
  <si>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</si>
  <si>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</si>
  <si>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</si>
  <si>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</si>
  <si>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</si>
  <si>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</si>
  <si>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</si>
  <si>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</si>
  <si>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</si>
  <si>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</si>
  <si>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</si>
  <si>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</si>
  <si>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</si>
  <si>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</si>
  <si>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</si>
  <si>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</si>
  <si>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</si>
  <si>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</si>
  <si>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</si>
  <si>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</si>
  <si>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</si>
  <si>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</si>
  <si>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</si>
  <si>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</si>
  <si>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</si>
  <si>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</si>
  <si>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</si>
  <si>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</si>
  <si>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</si>
  <si>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</si>
  <si>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</si>
  <si>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</si>
  <si>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</si>
  <si>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</si>
  <si>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</si>
  <si>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</si>
  <si>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</si>
  <si>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</si>
  <si>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</si>
  <si>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</si>
  <si>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</si>
  <si>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</si>
  <si>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</si>
  <si>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</si>
  <si>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</si>
  <si>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</si>
  <si>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</si>
  <si>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</si>
  <si>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</si>
  <si>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</si>
  <si>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</si>
  <si>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</si>
  <si>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</si>
  <si>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</si>
  <si>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</si>
  <si>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</si>
  <si>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</si>
  <si>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</si>
  <si>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</si>
  <si>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</si>
  <si>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</si>
  <si>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</si>
  <si>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</si>
  <si>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</si>
  <si>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</si>
  <si>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</si>
  <si>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</si>
  <si>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</si>
  <si>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</si>
  <si>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</si>
  <si>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</si>
  <si>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</si>
  <si>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</si>
  <si>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</si>
  <si>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</si>
  <si>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</si>
  <si>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</si>
  <si>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</si>
  <si>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</si>
  <si>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</si>
  <si>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</si>
  <si>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</si>
  <si>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</si>
  <si>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</si>
  <si>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</si>
  <si>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</si>
  <si>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</si>
  <si>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</si>
  <si>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</si>
  <si>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</si>
  <si>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</si>
  <si>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</si>
  <si>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</si>
  <si>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</si>
  <si>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</si>
  <si>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</si>
  <si>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</si>
  <si>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</si>
  <si>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</si>
  <si>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</si>
  <si>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</si>
  <si>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</si>
  <si>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</si>
  <si>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</si>
  <si>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</si>
  <si>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</si>
  <si>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</si>
  <si>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</si>
  <si>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</si>
  <si>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</si>
  <si>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</si>
  <si>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</si>
  <si>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</si>
  <si>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</si>
  <si>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</si>
  <si>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</si>
  <si>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</si>
  <si>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</si>
  <si>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</si>
  <si>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</si>
  <si>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</si>
  <si>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</si>
  <si>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</si>
  <si>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</si>
  <si>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</si>
  <si>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</si>
  <si>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</si>
  <si>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</si>
  <si>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</si>
  <si>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</si>
  <si>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</si>
  <si>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</si>
  <si>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</si>
  <si>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</si>
  <si>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</si>
  <si>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</si>
  <si>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</si>
  <si>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</si>
  <si>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</si>
  <si>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</si>
  <si>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</si>
  <si>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</si>
  <si>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</si>
  <si>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</si>
  <si>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</si>
  <si>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</si>
  <si>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</si>
  <si>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</si>
  <si>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</si>
  <si>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</si>
  <si>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</si>
  <si>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</si>
  <si>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</si>
  <si>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</si>
  <si>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</si>
  <si>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</si>
  <si>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</si>
  <si>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</si>
  <si>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</si>
  <si>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</si>
  <si>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</si>
  <si>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</si>
  <si>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</si>
  <si>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</si>
  <si>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</si>
  <si>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</si>
  <si>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</si>
  <si>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</si>
  <si>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</si>
  <si>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</si>
  <si>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</si>
  <si>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</si>
  <si>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</si>
  <si>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</si>
  <si>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</si>
  <si>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</si>
  <si>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</si>
  <si>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</si>
  <si>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</si>
  <si>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</si>
  <si>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</si>
  <si>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</si>
  <si>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</si>
  <si>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</si>
  <si>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</si>
  <si>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</si>
  <si>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</si>
  <si>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</si>
  <si>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</si>
  <si>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</si>
  <si>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</si>
  <si>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</si>
  <si>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</si>
  <si>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</si>
  <si>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</si>
  <si>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</si>
  <si>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</si>
  <si>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</si>
  <si>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</si>
  <si>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</si>
  <si>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</si>
  <si>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</si>
  <si>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</si>
  <si>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</si>
  <si>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</si>
  <si>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</si>
  <si>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</si>
  <si>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</si>
  <si>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</si>
  <si>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</si>
  <si>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</si>
  <si>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</si>
  <si>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</si>
  <si>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</si>
  <si>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</si>
  <si>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</si>
  <si>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</si>
  <si>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</si>
  <si>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</si>
  <si>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</si>
  <si>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</si>
  <si>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</si>
  <si>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</si>
  <si>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</si>
  <si>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</si>
  <si>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</si>
  <si>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</si>
  <si>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</si>
  <si>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</si>
  <si>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</si>
  <si>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</si>
  <si>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</si>
  <si>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</si>
  <si>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</si>
  <si>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</si>
  <si>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</si>
  <si>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</si>
  <si>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</si>
  <si>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</si>
  <si>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</si>
  <si>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</si>
  <si>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</si>
  <si>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</si>
  <si>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</si>
  <si>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</si>
  <si>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</si>
  <si>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</si>
  <si>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</si>
  <si>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</si>
  <si>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</si>
  <si>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</si>
  <si>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</si>
  <si>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</si>
  <si>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</si>
  <si>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</si>
  <si>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</si>
  <si>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</si>
  <si>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</si>
  <si>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</si>
  <si>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</si>
  <si>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</si>
  <si>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</si>
  <si>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</si>
  <si>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</si>
  <si>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</si>
  <si>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</si>
  <si>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</si>
  <si>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</si>
  <si>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</si>
  <si>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</si>
  <si>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</si>
  <si>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</si>
  <si>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</si>
  <si>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</si>
  <si>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</si>
  <si>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</si>
  <si>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</si>
  <si>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</si>
  <si>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</si>
  <si>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</si>
  <si>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</si>
  <si>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</si>
  <si>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</si>
  <si>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</si>
  <si>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</si>
  <si>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</si>
  <si>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</si>
  <si>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</si>
  <si>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</si>
  <si>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</si>
  <si>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</si>
  <si>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</si>
  <si>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</si>
  <si>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</si>
  <si>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</si>
  <si>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</si>
  <si>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</si>
  <si>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</si>
  <si>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</si>
  <si>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</si>
  <si>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</si>
  <si>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</si>
  <si>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</si>
  <si>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</si>
  <si>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</si>
  <si>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</si>
  <si>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</si>
  <si>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</si>
  <si>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</si>
  <si>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</si>
  <si>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</si>
  <si>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</si>
  <si>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</si>
  <si>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</si>
  <si>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</si>
  <si>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</si>
  <si>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</si>
  <si>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</si>
  <si>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</si>
  <si>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</si>
  <si>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</si>
  <si>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</si>
  <si>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</si>
  <si>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</si>
  <si>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</si>
  <si>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</si>
  <si>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</si>
  <si>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</si>
  <si>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</si>
  <si>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</si>
  <si>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</si>
  <si>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</si>
  <si>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</si>
  <si>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</si>
  <si>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</si>
  <si>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</si>
  <si>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</si>
  <si>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</si>
  <si>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</si>
  <si>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</si>
  <si>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</si>
  <si>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</si>
  <si>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</si>
  <si>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</si>
  <si>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</si>
  <si>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</si>
  <si>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</si>
  <si>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</si>
  <si>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</si>
  <si>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</si>
  <si>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</si>
  <si>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</si>
  <si>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</si>
  <si>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</si>
  <si>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</si>
  <si>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</si>
  <si>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</si>
  <si>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</si>
  <si>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</si>
  <si>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</si>
  <si>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</si>
  <si>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</si>
  <si>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</si>
  <si>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</si>
  <si>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</si>
  <si>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</si>
  <si>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</si>
  <si>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</si>
  <si>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</si>
  <si>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</si>
  <si>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</si>
  <si>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</si>
  <si>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</si>
  <si>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</si>
  <si>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</si>
  <si>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</si>
  <si>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</si>
  <si>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</si>
  <si>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</si>
  <si>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</si>
  <si>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</si>
  <si>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</si>
  <si>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</si>
  <si>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</si>
  <si>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</si>
  <si>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</si>
  <si>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</si>
  <si>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</si>
  <si>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</si>
  <si>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</si>
  <si>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</si>
  <si>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</si>
  <si>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</si>
  <si>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</si>
  <si>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</si>
  <si>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</si>
  <si>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</si>
  <si>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</si>
  <si>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</si>
  <si>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</si>
  <si>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</si>
  <si>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</si>
  <si>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</si>
  <si>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</si>
  <si>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</si>
  <si>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</si>
  <si>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</si>
  <si>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</si>
  <si>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</si>
  <si>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</si>
  <si>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</si>
  <si>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</si>
  <si>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</si>
  <si>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</si>
  <si>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</si>
  <si>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</si>
  <si>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</si>
  <si>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</si>
  <si>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</si>
  <si>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</si>
  <si>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</si>
  <si>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</si>
  <si>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</si>
  <si>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</si>
  <si>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</si>
  <si>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</si>
  <si>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</si>
  <si>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</si>
  <si>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</si>
  <si>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</si>
  <si>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</si>
  <si>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</si>
  <si>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</si>
  <si>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</si>
  <si>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</si>
  <si>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</si>
  <si>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</si>
  <si>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</si>
  <si>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</si>
  <si>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</si>
  <si>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</si>
  <si>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</si>
  <si>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</si>
  <si>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</si>
  <si>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</si>
  <si>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</si>
  <si>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</si>
  <si>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</si>
  <si>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</si>
  <si>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</si>
  <si>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</si>
  <si>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</si>
  <si>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</si>
  <si>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</si>
  <si>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</si>
  <si>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</si>
  <si>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</si>
  <si>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</si>
  <si>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</si>
  <si>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</si>
  <si>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</si>
  <si>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</si>
  <si>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</si>
  <si>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</si>
  <si>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</si>
  <si>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</si>
  <si>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</si>
  <si>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</si>
  <si>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</si>
  <si>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</si>
  <si>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</si>
  <si>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</si>
  <si>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</si>
  <si>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</si>
  <si>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</si>
  <si>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</si>
  <si>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</si>
  <si>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</si>
  <si>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</si>
  <si>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</si>
  <si>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</si>
  <si>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</si>
  <si>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</si>
  <si>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</si>
  <si>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</si>
  <si>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</si>
  <si>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</si>
  <si>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</si>
  <si>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</si>
  <si>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</si>
  <si>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</si>
  <si>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</si>
  <si>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</si>
  <si>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</si>
  <si>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</si>
  <si>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</si>
  <si>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</si>
  <si>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</si>
  <si>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</si>
  <si>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</si>
  <si>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</si>
  <si>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</si>
  <si>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</si>
  <si>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</si>
  <si>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</si>
  <si>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</si>
  <si>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</si>
  <si>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</si>
  <si>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</si>
  <si>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</si>
  <si>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</si>
  <si>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</si>
  <si>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</si>
  <si>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</si>
  <si>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</si>
  <si>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</si>
  <si>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</si>
  <si>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</si>
  <si>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</si>
  <si>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</si>
  <si>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</si>
  <si>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</si>
  <si>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</si>
  <si>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</si>
  <si>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</si>
  <si>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</si>
  <si>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</si>
  <si>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</si>
  <si>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</si>
  <si>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</si>
  <si>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</si>
  <si>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</si>
  <si>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</si>
  <si>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</si>
  <si>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</si>
  <si>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</si>
  <si>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</si>
  <si>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</si>
  <si>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</si>
  <si>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</si>
  <si>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</si>
  <si>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</si>
  <si>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</si>
  <si>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</si>
  <si>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</si>
  <si>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</si>
  <si>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</si>
  <si>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</si>
  <si>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</si>
  <si>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</si>
  <si>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</si>
  <si>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</si>
  <si>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</si>
  <si>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</si>
  <si>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</si>
  <si>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</si>
  <si>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</si>
  <si>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</si>
  <si>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</si>
  <si>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</si>
  <si>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</si>
  <si>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</si>
  <si>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</si>
  <si>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</si>
  <si>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</si>
  <si>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</si>
  <si>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</si>
  <si>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</si>
  <si>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</si>
  <si>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</si>
  <si>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</si>
  <si>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</si>
  <si>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</si>
  <si>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</si>
  <si>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</si>
  <si>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</si>
  <si>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</si>
  <si>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</si>
  <si>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</si>
  <si>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</si>
  <si>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</si>
  <si>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</si>
  <si>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</si>
  <si>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</si>
  <si>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</si>
  <si>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</si>
  <si>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</si>
  <si>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</si>
  <si>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</si>
  <si>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</si>
  <si>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</si>
  <si>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</si>
  <si>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</si>
  <si>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</si>
  <si>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</si>
  <si>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</si>
  <si>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</si>
  <si>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</si>
  <si>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</si>
  <si>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</si>
  <si>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</si>
  <si>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</si>
  <si>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</si>
  <si>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</si>
  <si>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</si>
  <si>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</si>
  <si>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</si>
  <si>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</si>
  <si>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</si>
  <si>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</si>
  <si>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</si>
  <si>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</si>
  <si>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</si>
  <si>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</si>
  <si>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</si>
  <si>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</si>
  <si>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</si>
  <si>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</si>
  <si>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</si>
  <si>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</si>
  <si>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</si>
  <si>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</si>
  <si>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</si>
  <si>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</si>
  <si>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</si>
  <si>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</si>
  <si>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</si>
  <si>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</si>
  <si>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</si>
  <si>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</si>
  <si>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</si>
  <si>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</si>
  <si>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</si>
  <si>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</si>
  <si>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</si>
  <si>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</si>
  <si>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</si>
  <si>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</si>
  <si>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</si>
  <si>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</si>
  <si>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</si>
  <si>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</si>
  <si>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</si>
  <si>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</si>
  <si>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</si>
  <si>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</si>
  <si>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</si>
  <si>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</si>
  <si>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</si>
  <si>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</si>
  <si>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</si>
  <si>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</si>
  <si>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</si>
  <si>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</si>
  <si>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</si>
  <si>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</si>
  <si>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</si>
  <si>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</si>
  <si>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</si>
  <si>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</si>
  <si>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</si>
  <si>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</si>
  <si>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</si>
  <si>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</si>
  <si>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</si>
  <si>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</si>
  <si>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</si>
  <si>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</si>
  <si>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</si>
  <si>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</si>
  <si>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</si>
  <si>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</si>
  <si>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</si>
  <si>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</si>
  <si>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</si>
  <si>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</si>
  <si>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</si>
  <si>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</si>
  <si>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</si>
  <si>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</si>
  <si>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</si>
  <si>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</si>
  <si>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</si>
  <si>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</si>
  <si>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</si>
  <si>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</si>
  <si>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</si>
  <si>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</si>
  <si>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</si>
  <si>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</si>
  <si>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</si>
  <si>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</si>
  <si>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</si>
  <si>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</si>
  <si>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</si>
  <si>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</si>
  <si>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</si>
  <si>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</si>
  <si>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</si>
  <si>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</si>
  <si>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</si>
  <si>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</si>
  <si>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</si>
  <si>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</si>
  <si>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</si>
  <si>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</si>
  <si>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</si>
  <si>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</si>
  <si>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</si>
  <si>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</si>
  <si>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</si>
  <si>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</si>
  <si>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</si>
  <si>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</si>
  <si>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</si>
  <si>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</si>
  <si>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</si>
  <si>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</si>
  <si>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</si>
  <si>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</si>
  <si>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</si>
  <si>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</si>
  <si>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</si>
  <si>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</si>
  <si>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</si>
  <si>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</si>
  <si>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</si>
  <si>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</si>
  <si>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</si>
  <si>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</si>
  <si>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</si>
  <si>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</si>
  <si>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</si>
  <si>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</si>
  <si>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</si>
  <si>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</si>
  <si>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</si>
  <si>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</si>
  <si>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</si>
  <si>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</si>
  <si>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</si>
  <si>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</si>
  <si>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</si>
  <si>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2.01 от 2016г.</t>
  </si>
  <si>
    <t>- получени трансфери (+/-)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</si>
</sst>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>
        <f>+OTCHET!B9</f>
        <v>0</v>
      </c>
      <c r="C2" s="1618"/>
      <c r="D2" s="1619"/>
      <c r="E2" s="1024"/>
      <c r="F2" s="1025">
        <f>+OTCHET!H9</f>
        <v>0</v>
      </c>
      <c r="G2" s="1026" t="str">
        <f>+OTCHET!F12</f>
        <v>5606</v>
      </c>
      <c r="H2" s="1027"/>
      <c r="I2" s="1620">
        <f>+OTCHET!H601</f>
        <v>0</v>
      </c>
      <c r="J2" s="1621"/>
      <c r="K2" s="1018"/>
      <c r="L2" s="1622">
        <f>OTCHET!H599</f>
        <v>0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42613</v>
      </c>
      <c r="M6" s="1024"/>
      <c r="N6" s="1049" t="s">
        <v>1090</v>
      </c>
      <c r="O6" s="1013"/>
      <c r="P6" s="1050">
        <f>OTCHET!F9</f>
        <v>42613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42613</v>
      </c>
      <c r="H9" s="1024"/>
      <c r="I9" s="1074">
        <f>+L4</f>
        <v>2016</v>
      </c>
      <c r="J9" s="1075">
        <f>+L6</f>
        <v>42613</v>
      </c>
      <c r="K9" s="1076"/>
      <c r="L9" s="1077">
        <f>+L6</f>
        <v>42613</v>
      </c>
      <c r="M9" s="1076"/>
      <c r="N9" s="1078">
        <f>+L6</f>
        <v>42613</v>
      </c>
      <c r="O9" s="1079"/>
      <c r="P9" s="1080">
        <f>+L4</f>
        <v>2016</v>
      </c>
      <c r="Q9" s="1078">
        <f>+L6</f>
        <v>42613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2067</v>
      </c>
      <c r="M79" s="1100"/>
      <c r="N79" s="1126">
        <f>+ROUND(+G79+J79+L79,0)</f>
        <v>2067</v>
      </c>
      <c r="O79" s="1102"/>
      <c r="P79" s="1124">
        <f>+ROUND(OTCHET!E423,0)</f>
        <v>0</v>
      </c>
      <c r="Q79" s="1125">
        <f>+ROUND(OTCHET!L423,0)</f>
        <v>2067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2067</v>
      </c>
      <c r="M80" s="1100"/>
      <c r="N80" s="1248">
        <f>+ROUND(N78+N79,0)</f>
        <v>2067</v>
      </c>
      <c r="O80" s="1102"/>
      <c r="P80" s="1246">
        <f>+ROUND(P78+P79,0)</f>
        <v>0</v>
      </c>
      <c r="Q80" s="1247">
        <f>+ROUND(Q78+Q79,0)</f>
        <v>2067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2067</v>
      </c>
      <c r="M82" s="1100"/>
      <c r="N82" s="1261">
        <f>+ROUND(N47,0)-ROUND(N76,0)+ROUND(N80,0)</f>
        <v>2067</v>
      </c>
      <c r="O82" s="1262"/>
      <c r="P82" s="1259">
        <f>+ROUND(P47,0)-ROUND(P76,0)+ROUND(P80,0)</f>
        <v>0</v>
      </c>
      <c r="Q82" s="1260">
        <f>+ROUND(Q47,0)-ROUND(Q76,0)+ROUND(Q80,0)</f>
        <v>2067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-2067</v>
      </c>
      <c r="M83" s="1100"/>
      <c r="N83" s="1269">
        <f>+ROUND(N100,0)+ROUND(N119,0)+ROUND(N125,0)-ROUND(N130,0)</f>
        <v>-2067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-2067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12859</v>
      </c>
      <c r="M115" s="1100"/>
      <c r="N115" s="1137">
        <f>+ROUND(+G115+J115+L115,0)</f>
        <v>12859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12859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12859</v>
      </c>
      <c r="M117" s="1100"/>
      <c r="N117" s="1214">
        <f>+ROUND(+SUM(N115:N116),0)</f>
        <v>12859</v>
      </c>
      <c r="O117" s="1102"/>
      <c r="P117" s="1212">
        <f>+ROUND(+SUM(P115:P116),0)</f>
        <v>0</v>
      </c>
      <c r="Q117" s="1213">
        <f>+ROUND(+SUM(Q115:Q116),0)</f>
        <v>12859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12859</v>
      </c>
      <c r="M119" s="1100"/>
      <c r="N119" s="1239">
        <f>+ROUND(N105+N109+N113+N117,0)</f>
        <v>12859</v>
      </c>
      <c r="O119" s="1102"/>
      <c r="P119" s="1285">
        <f>+ROUND(P105+P109+P113+P117,0)</f>
        <v>0</v>
      </c>
      <c r="Q119" s="1238">
        <f>+ROUND(Q105+Q109+Q113+Q117,0)</f>
        <v>12859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15287</v>
      </c>
      <c r="M129" s="1100"/>
      <c r="N129" s="1126">
        <f>+ROUND(+G129+J129+L129,0)</f>
        <v>15287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15287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14926</v>
      </c>
      <c r="M130" s="1100"/>
      <c r="N130" s="1301">
        <f>+ROUND(+N129-N127-N128,0)</f>
        <v>14926</v>
      </c>
      <c r="O130" s="1102"/>
      <c r="P130" s="1299">
        <f>+ROUND(+P129-P127-P128,0)</f>
        <v>0</v>
      </c>
      <c r="Q130" s="1300">
        <f>+ROUND(+Q129-Q127-Q128,0)</f>
        <v>14926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42613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2067</v>
      </c>
      <c r="G54" s="898">
        <f>+G55+G56+G60</f>
        <v>0</v>
      </c>
      <c r="H54" s="899">
        <f>+H55+H56+H60</f>
        <v>2067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2067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2067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2067</v>
      </c>
      <c r="G57" s="911">
        <f>+OTCHET!I416+OTCHET!I417+OTCHET!I418+OTCHET!I419+OTCHET!I420</f>
        <v>0</v>
      </c>
      <c r="H57" s="912">
        <f>+OTCHET!J416+OTCHET!J417+OTCHET!J418+OTCHET!J419+OTCHET!J420</f>
        <v>2067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2067</v>
      </c>
      <c r="G62" s="933">
        <f>+G22-G38+G54-G61</f>
        <v>0</v>
      </c>
      <c r="H62" s="934">
        <f>+H22-H38+H54-H61</f>
        <v>2067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-2067</v>
      </c>
      <c r="G64" s="943">
        <f>SUM(+G66+G74+G75+G82+G83+G84+G87+G88+G89+G90+G91+G92+G93)</f>
        <v>0</v>
      </c>
      <c r="H64" s="944">
        <f>SUM(+H66+H74+H75+H82+H83+H84+H87+H88+H89+H90+H91+H92+H93)</f>
        <v>-2067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12859</v>
      </c>
      <c r="G84" s="911">
        <f>+G85+G86</f>
        <v>0</v>
      </c>
      <c r="H84" s="912">
        <f>+H85+H86</f>
        <v>12859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12859</v>
      </c>
      <c r="G86" s="969">
        <f>+OTCHET!I515+OTCHET!I518+OTCHET!I538</f>
        <v>0</v>
      </c>
      <c r="H86" s="970">
        <f>+OTCHET!J515+OTCHET!J518+OTCHET!J538</f>
        <v>12859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-15287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-15287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/>
      <c r="C9" s="1714"/>
      <c r="D9" s="1715"/>
      <c r="E9" s="115">
        <v>42370</v>
      </c>
      <c r="F9" s="116">
        <v>42613</v>
      </c>
      <c r="G9" s="113"/>
      <c r="H9" s="1422"/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Криводол</v>
      </c>
      <c r="C12" s="1717"/>
      <c r="D12" s="1718"/>
      <c r="E12" s="118" t="s">
        <v>1037</v>
      </c>
      <c r="F12" s="1600" t="s">
        <v>1521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>
        <f>$B$9</f>
        <v>0</v>
      </c>
      <c r="C175" s="1726"/>
      <c r="D175" s="1727"/>
      <c r="E175" s="115">
        <f>$E$9</f>
        <v>42370</v>
      </c>
      <c r="F175" s="229">
        <f>$F$9</f>
        <v>42613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Криводол</v>
      </c>
      <c r="C178" s="1717"/>
      <c r="D178" s="1718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>
        <f>$B$9</f>
        <v>0</v>
      </c>
      <c r="C344" s="1726"/>
      <c r="D344" s="1727"/>
      <c r="E344" s="115">
        <f>$E$9</f>
        <v>42370</v>
      </c>
      <c r="F344" s="410">
        <f>$F$9</f>
        <v>42613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Криводол</v>
      </c>
      <c r="C347" s="1717"/>
      <c r="D347" s="1718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2067</v>
      </c>
      <c r="K420" s="448">
        <f t="shared" si="94"/>
        <v>0</v>
      </c>
      <c r="L420" s="1384">
        <f t="shared" si="94"/>
        <v>2067</v>
      </c>
      <c r="M420" s="7">
        <f>(IF($E420&lt;&gt;0,$M$2,IF($L420&lt;&gt;0,$M$2,"")))</f>
        <v>1</v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>
        <v>0</v>
      </c>
      <c r="G421" s="155">
        <v>0</v>
      </c>
      <c r="H421" s="156">
        <v>0</v>
      </c>
      <c r="I421" s="154">
        <v>0</v>
      </c>
      <c r="J421" s="155">
        <v>2067</v>
      </c>
      <c r="K421" s="156">
        <v>0</v>
      </c>
      <c r="L421" s="1385">
        <f>I421+J421+K421</f>
        <v>2067</v>
      </c>
      <c r="M421" s="7">
        <f>(IF($E421&lt;&gt;0,$M$2,IF($L421&lt;&gt;0,$M$2,"")))</f>
        <v>1</v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2067</v>
      </c>
      <c r="K423" s="519">
        <f t="shared" si="95"/>
        <v>0</v>
      </c>
      <c r="L423" s="516">
        <f t="shared" si="95"/>
        <v>2067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>
        <f>$B$9</f>
        <v>0</v>
      </c>
      <c r="C429" s="1726"/>
      <c r="D429" s="1727"/>
      <c r="E429" s="115">
        <f>$E$9</f>
        <v>42370</v>
      </c>
      <c r="F429" s="410">
        <f>$F$9</f>
        <v>42613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Криводол</v>
      </c>
      <c r="C432" s="1717"/>
      <c r="D432" s="1718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2067</v>
      </c>
      <c r="K439" s="552">
        <f t="shared" si="96"/>
        <v>0</v>
      </c>
      <c r="L439" s="553">
        <f t="shared" si="96"/>
        <v>2067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-2067</v>
      </c>
      <c r="K440" s="559">
        <f t="shared" si="97"/>
        <v>0</v>
      </c>
      <c r="L440" s="560">
        <f>+L591</f>
        <v>-2067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>
        <f>$B$9</f>
        <v>0</v>
      </c>
      <c r="C445" s="1726"/>
      <c r="D445" s="1727"/>
      <c r="E445" s="115">
        <f>$E$9</f>
        <v>42370</v>
      </c>
      <c r="F445" s="410">
        <f>$F$9</f>
        <v>42613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Криводол</v>
      </c>
      <c r="C448" s="1717"/>
      <c r="D448" s="1718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12859</v>
      </c>
      <c r="K538" s="585">
        <f t="shared" si="123"/>
        <v>0</v>
      </c>
      <c r="L538" s="582">
        <f t="shared" si="123"/>
        <v>12859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12859</v>
      </c>
      <c r="K540" s="601">
        <v>0</v>
      </c>
      <c r="L540" s="1391">
        <f t="shared" si="112"/>
        <v>12859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-14926</v>
      </c>
      <c r="K560" s="585">
        <f t="shared" si="124"/>
        <v>0</v>
      </c>
      <c r="L560" s="582">
        <f t="shared" si="124"/>
        <v>-14926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-15287</v>
      </c>
      <c r="K567" s="589">
        <v>0</v>
      </c>
      <c r="L567" s="1386">
        <f t="shared" si="125"/>
        <v>-15287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-2067</v>
      </c>
      <c r="K591" s="670">
        <f t="shared" si="129"/>
        <v>0</v>
      </c>
      <c r="L591" s="666">
        <f t="shared" si="129"/>
        <v>-2067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/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7"/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/>
      <c r="C599" s="1777"/>
      <c r="D599" s="679" t="s">
        <v>948</v>
      </c>
      <c r="E599" s="680"/>
      <c r="F599" s="681"/>
      <c r="G599" s="682" t="s">
        <v>949</v>
      </c>
      <c r="H599" s="1778"/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2016-09-09T10:49:58Z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