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<sst xmlns="http://schemas.openxmlformats.org/spreadsheetml/2006/main" count="2845" uniqueCount="2063">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</sst>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43069</v>
      </c>
      <c r="M6" s="1021"/>
      <c r="N6" s="1046" t="s">
        <v>1021</v>
      </c>
      <c r="O6" s="1010"/>
      <c r="P6" s="1047">
        <f>OTCHET!F9</f>
        <v>43069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43069</v>
      </c>
      <c r="H9" s="1021"/>
      <c r="I9" s="1071">
        <f>+L4</f>
        <v>2017</v>
      </c>
      <c r="J9" s="1072">
        <f>+L6</f>
        <v>43069</v>
      </c>
      <c r="K9" s="1073"/>
      <c r="L9" s="1074">
        <f>+L6</f>
        <v>43069</v>
      </c>
      <c r="M9" s="1073"/>
      <c r="N9" s="1075">
        <f>+L6</f>
        <v>43069</v>
      </c>
      <c r="O9" s="1076"/>
      <c r="P9" s="1077">
        <f>+L4</f>
        <v>2017</v>
      </c>
      <c r="Q9" s="1075">
        <f>+L6</f>
        <v>43069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6602</v>
      </c>
      <c r="K78" s="1097"/>
      <c r="L78" s="1110">
        <f>+IF($P$2=33,$Q78,0)</f>
        <v>0</v>
      </c>
      <c r="M78" s="1097"/>
      <c r="N78" s="1111">
        <f>+ROUND(+G78+J78+L78,0)</f>
        <v>6602</v>
      </c>
      <c r="O78" s="1099"/>
      <c r="P78" s="1109">
        <f>+ROUND(OTCHET!E415,0)</f>
        <v>0</v>
      </c>
      <c r="Q78" s="1110">
        <f>+ROUND(OTCHET!L415,0)</f>
        <v>6602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1000</v>
      </c>
      <c r="K79" s="1097"/>
      <c r="L79" s="1122">
        <f>+IF($P$2=33,$Q79,0)</f>
        <v>0</v>
      </c>
      <c r="M79" s="1097"/>
      <c r="N79" s="1123">
        <f>+ROUND(+G79+J79+L79,0)</f>
        <v>1000</v>
      </c>
      <c r="O79" s="1099"/>
      <c r="P79" s="1121">
        <f>+ROUND(OTCHET!E425,0)</f>
        <v>0</v>
      </c>
      <c r="Q79" s="1122">
        <f>+ROUND(OTCHET!L425,0)</f>
        <v>1000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7602</v>
      </c>
      <c r="K80" s="1097"/>
      <c r="L80" s="1244">
        <f>+ROUND(L78+L79,0)</f>
        <v>0</v>
      </c>
      <c r="M80" s="1097"/>
      <c r="N80" s="1245">
        <f>+ROUND(N78+N79,0)</f>
        <v>7602</v>
      </c>
      <c r="O80" s="1099"/>
      <c r="P80" s="1243">
        <f>+ROUND(P78+P79,0)</f>
        <v>0</v>
      </c>
      <c r="Q80" s="1244">
        <f>+ROUND(Q78+Q79,0)</f>
        <v>7602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2079</v>
      </c>
      <c r="K82" s="1097"/>
      <c r="L82" s="1257">
        <f>+ROUND(L47,0)-ROUND(L76,0)+ROUND(L80,0)</f>
        <v>0</v>
      </c>
      <c r="M82" s="1097"/>
      <c r="N82" s="1258">
        <f>+ROUND(N47,0)-ROUND(N76,0)+ROUND(N80,0)</f>
        <v>2079</v>
      </c>
      <c r="O82" s="1259"/>
      <c r="P82" s="1256">
        <f>+ROUND(P47,0)-ROUND(P76,0)+ROUND(P80,0)</f>
        <v>0</v>
      </c>
      <c r="Q82" s="1257">
        <f>+ROUND(Q47,0)-ROUND(Q76,0)+ROUND(Q80,0)</f>
        <v>2079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-2079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-2079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-2079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2201</v>
      </c>
      <c r="K129" s="1097"/>
      <c r="L129" s="1122">
        <f>+IF($P$2=33,$Q129,0)</f>
        <v>0</v>
      </c>
      <c r="M129" s="1097"/>
      <c r="N129" s="1123">
        <f>+ROUND(+G129+J129+L129,0)</f>
        <v>2201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2201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2079</v>
      </c>
      <c r="K130" s="1097"/>
      <c r="L130" s="1297">
        <f>+ROUND(+L129-L127-L128,0)</f>
        <v>0</v>
      </c>
      <c r="M130" s="1097"/>
      <c r="N130" s="1298">
        <f>+ROUND(+N129-N127-N128,0)</f>
        <v>2079</v>
      </c>
      <c r="O130" s="1099"/>
      <c r="P130" s="1296">
        <f>+ROUND(+P129-P127-P128,0)</f>
        <v>0</v>
      </c>
      <c r="Q130" s="1297">
        <f>+ROUND(+Q129-Q127-Q128,0)</f>
        <v>2079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43069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7602</v>
      </c>
      <c r="G54" s="895">
        <f>+G55+G56+G60</f>
        <v>7602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7602</v>
      </c>
      <c r="G56" s="904">
        <f>+OTCHET!I379+OTCHET!I387+OTCHET!I392+OTCHET!I395+OTCHET!I398+OTCHET!I401+OTCHET!I402+OTCHET!I405+OTCHET!I418+OTCHET!I419+OTCHET!I420+OTCHET!I421+OTCHET!I422</f>
        <v>7602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1000</v>
      </c>
      <c r="G57" s="908">
        <f>+OTCHET!I418+OTCHET!I419+OTCHET!I420+OTCHET!I421+OTCHET!I422</f>
        <v>1000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2079</v>
      </c>
      <c r="G62" s="930">
        <f>+G22-G38+G54-G61</f>
        <v>2079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-2079</v>
      </c>
      <c r="G64" s="940">
        <f>SUM(+G66+G74+G75+G82+G83+G84+G87+G88+G89+G90+G91+G92+G93)</f>
        <v>-2079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-2201</v>
      </c>
      <c r="G89" s="817">
        <f>+OTCHET!I569+OTCHET!I570+OTCHET!I571+OTCHET!I572+OTCHET!I573+OTCHET!I574+OTCHET!I575</f>
        <v>-2201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43069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ноември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1100</v>
      </c>
      <c r="J392" s="445">
        <f t="shared" si="91"/>
        <v>0</v>
      </c>
      <c r="K392" s="446">
        <f>SUM(K393:K394)</f>
        <v>0</v>
      </c>
      <c r="L392" s="1380">
        <f t="shared" si="91"/>
        <v>1100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1100</v>
      </c>
      <c r="J393" s="153">
        <v>0</v>
      </c>
      <c r="K393" s="154">
        <v>0</v>
      </c>
      <c r="L393" s="1381">
        <f>I393+J393+K393</f>
        <v>1100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5502</v>
      </c>
      <c r="J395" s="1655">
        <f t="shared" si="92"/>
        <v>0</v>
      </c>
      <c r="K395" s="446">
        <f>SUM(K396:K397)</f>
        <v>0</v>
      </c>
      <c r="L395" s="1380">
        <f t="shared" si="92"/>
        <v>5502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5502</v>
      </c>
      <c r="J396" s="1647">
        <v>0</v>
      </c>
      <c r="K396" s="1653">
        <v>0</v>
      </c>
      <c r="L396" s="1381">
        <f>I396+J396+K396</f>
        <v>5502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6602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6602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-350</v>
      </c>
      <c r="J421" s="486">
        <v>0</v>
      </c>
      <c r="K421" s="1481">
        <v>0</v>
      </c>
      <c r="L421" s="1380">
        <f>I421+J421+K421</f>
        <v>-350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-1000</v>
      </c>
      <c r="J422" s="445">
        <f t="shared" si="99"/>
        <v>0</v>
      </c>
      <c r="K422" s="446">
        <f t="shared" si="99"/>
        <v>0</v>
      </c>
      <c r="L422" s="1380">
        <f t="shared" si="99"/>
        <v>-1000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>
        <v>0</v>
      </c>
      <c r="G423" s="153">
        <v>0</v>
      </c>
      <c r="H423" s="154">
        <v>0</v>
      </c>
      <c r="I423" s="152">
        <v>-1000</v>
      </c>
      <c r="J423" s="153">
        <v>0</v>
      </c>
      <c r="K423" s="154">
        <v>0</v>
      </c>
      <c r="L423" s="1381">
        <f>I423+J423+K423</f>
        <v>-1000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1000</v>
      </c>
      <c r="J425" s="515">
        <f t="shared" si="100"/>
        <v>0</v>
      </c>
      <c r="K425" s="516">
        <f t="shared" si="100"/>
        <v>0</v>
      </c>
      <c r="L425" s="513">
        <f t="shared" si="100"/>
        <v>1000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2079</v>
      </c>
      <c r="J441" s="548">
        <f t="shared" si="103"/>
        <v>0</v>
      </c>
      <c r="K441" s="549">
        <f t="shared" si="103"/>
        <v>0</v>
      </c>
      <c r="L441" s="550">
        <f t="shared" si="103"/>
        <v>2079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-2079</v>
      </c>
      <c r="J442" s="555">
        <f t="shared" si="104"/>
        <v>0</v>
      </c>
      <c r="K442" s="556">
        <f t="shared" si="104"/>
        <v>0</v>
      </c>
      <c r="L442" s="557">
        <f>+L593</f>
        <v>-2079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-2079</v>
      </c>
      <c r="J562" s="581">
        <f t="shared" si="133"/>
        <v>0</v>
      </c>
      <c r="K562" s="582">
        <f t="shared" si="133"/>
        <v>0</v>
      </c>
      <c r="L562" s="579">
        <f t="shared" si="133"/>
        <v>-2079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-2201</v>
      </c>
      <c r="J569" s="153">
        <v>0</v>
      </c>
      <c r="K569" s="1669">
        <v>0</v>
      </c>
      <c r="L569" s="1395">
        <f t="shared" si="134"/>
        <v>-2201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-2079</v>
      </c>
      <c r="J593" s="665">
        <f t="shared" si="138"/>
        <v>0</v>
      </c>
      <c r="K593" s="667">
        <f t="shared" si="138"/>
        <v>0</v>
      </c>
      <c r="L593" s="663">
        <f t="shared" si="138"/>
        <v>-2079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43069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2017-12-08T10:32:28Z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