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<sst xmlns="http://schemas.openxmlformats.org/spreadsheetml/2006/main" count="2714" uniqueCount="2063">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</sst>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5606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43100</v>
      </c>
      <c r="M6" s="1022"/>
      <c r="N6" s="1047" t="s">
        <v>1021</v>
      </c>
      <c r="O6" s="1011"/>
      <c r="P6" s="1048">
        <f>OTCHET!F9</f>
        <v>43100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43100</v>
      </c>
      <c r="H9" s="1022"/>
      <c r="I9" s="1072">
        <f>+L4</f>
        <v>2017</v>
      </c>
      <c r="J9" s="1073">
        <f>+L6</f>
        <v>43100</v>
      </c>
      <c r="K9" s="1074"/>
      <c r="L9" s="1075">
        <f>+L6</f>
        <v>43100</v>
      </c>
      <c r="M9" s="1074"/>
      <c r="N9" s="1076">
        <f>+L6</f>
        <v>43100</v>
      </c>
      <c r="O9" s="1077"/>
      <c r="P9" s="1078">
        <f>+L4</f>
        <v>2017</v>
      </c>
      <c r="Q9" s="1076">
        <f>+L6</f>
        <v>43100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-12560</v>
      </c>
      <c r="M79" s="1098"/>
      <c r="N79" s="1124">
        <f>+ROUND(+G79+J79+L79,0)</f>
        <v>-12560</v>
      </c>
      <c r="O79" s="1100"/>
      <c r="P79" s="1122">
        <f>+ROUND(OTCHET!E425,0)</f>
        <v>0</v>
      </c>
      <c r="Q79" s="1123">
        <f>+ROUND(OTCHET!L425,0)</f>
        <v>-12560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-12560</v>
      </c>
      <c r="M80" s="1098"/>
      <c r="N80" s="1246">
        <f>+ROUND(N78+N79,0)</f>
        <v>-12560</v>
      </c>
      <c r="O80" s="1100"/>
      <c r="P80" s="1244">
        <f>+ROUND(P78+P79,0)</f>
        <v>0</v>
      </c>
      <c r="Q80" s="1245">
        <f>+ROUND(Q78+Q79,0)</f>
        <v>-12560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-12560</v>
      </c>
      <c r="M82" s="1098"/>
      <c r="N82" s="1259">
        <f>+ROUND(N47,0)-ROUND(N76,0)+ROUND(N80,0)</f>
        <v>-12560</v>
      </c>
      <c r="O82" s="1260"/>
      <c r="P82" s="1257">
        <f>+ROUND(P47,0)-ROUND(P76,0)+ROUND(P80,0)</f>
        <v>0</v>
      </c>
      <c r="Q82" s="1258">
        <f>+ROUND(Q47,0)-ROUND(Q76,0)+ROUND(Q80,0)</f>
        <v>-12560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12560</v>
      </c>
      <c r="M83" s="1098"/>
      <c r="N83" s="1267">
        <f>+ROUND(N100,0)+ROUND(N119,0)+ROUND(N125,0)-ROUND(N130,0)</f>
        <v>12560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12560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3342</v>
      </c>
      <c r="M115" s="1098"/>
      <c r="N115" s="1135">
        <f>+ROUND(+G115+J115+L115,0)</f>
        <v>3342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3342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3342</v>
      </c>
      <c r="M117" s="1098"/>
      <c r="N117" s="1212">
        <f>+ROUND(+SUM(N115:N116),0)</f>
        <v>3342</v>
      </c>
      <c r="O117" s="1100"/>
      <c r="P117" s="1210">
        <f>+ROUND(+SUM(P115:P116),0)</f>
        <v>0</v>
      </c>
      <c r="Q117" s="1211">
        <f>+ROUND(+SUM(Q115:Q116),0)</f>
        <v>3342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3342</v>
      </c>
      <c r="M119" s="1098"/>
      <c r="N119" s="1237">
        <f>+ROUND(N105+N109+N113+N117,0)</f>
        <v>3342</v>
      </c>
      <c r="O119" s="1100"/>
      <c r="P119" s="1283">
        <f>+ROUND(P105+P109+P113+P117,0)</f>
        <v>0</v>
      </c>
      <c r="Q119" s="1236">
        <f>+ROUND(Q105+Q109+Q113+Q117,0)</f>
        <v>3342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266</v>
      </c>
      <c r="M129" s="1098"/>
      <c r="N129" s="1124">
        <f>+ROUND(+G129+J129+L129,0)</f>
        <v>266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266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-9218</v>
      </c>
      <c r="M130" s="1098"/>
      <c r="N130" s="1299">
        <f>+ROUND(+N129-N127-N128,0)</f>
        <v>-9218</v>
      </c>
      <c r="O130" s="1100"/>
      <c r="P130" s="1297">
        <f>+ROUND(+P129-P127-P128,0)</f>
        <v>0</v>
      </c>
      <c r="Q130" s="1298">
        <f>+ROUND(+Q129-Q127-Q128,0)</f>
        <v>-9218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43100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-12560</v>
      </c>
      <c r="G54" s="896">
        <f>+G55+G56+G60</f>
        <v>0</v>
      </c>
      <c r="H54" s="897">
        <f>+H55+H56+H60</f>
        <v>-12560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-12560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-12560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-12560</v>
      </c>
      <c r="G57" s="909">
        <f>+OTCHET!I418+OTCHET!I419+OTCHET!I420+OTCHET!I421+OTCHET!I422</f>
        <v>0</v>
      </c>
      <c r="H57" s="910">
        <f>+OTCHET!J418+OTCHET!J419+OTCHET!J420+OTCHET!J421+OTCHET!J422</f>
        <v>-12560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-12560</v>
      </c>
      <c r="G62" s="931">
        <f>+G22-G38+G54-G61</f>
        <v>0</v>
      </c>
      <c r="H62" s="932">
        <f>+H22-H38+H54-H61</f>
        <v>-12560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12560</v>
      </c>
      <c r="G64" s="941">
        <f>SUM(+G66+G74+G75+G82+G83+G84+G87+G88+G89+G90+G91+G92+G93)</f>
        <v>0</v>
      </c>
      <c r="H64" s="942">
        <f>SUM(+H66+H74+H75+H82+H83+H84+H87+H88+H89+H90+H91+H92+H93)</f>
        <v>12560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3342</v>
      </c>
      <c r="G84" s="909">
        <f>+G85+G86</f>
        <v>0</v>
      </c>
      <c r="H84" s="910">
        <f>+H85+H86</f>
        <v>3342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3342</v>
      </c>
      <c r="G86" s="967">
        <f>+OTCHET!I517+OTCHET!I520+OTCHET!I540</f>
        <v>0</v>
      </c>
      <c r="H86" s="968">
        <f>+OTCHET!J517+OTCHET!J520+OTCHET!J540</f>
        <v>3342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9484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-266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-266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43100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декември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Криводол</v>
      </c>
      <c r="C12" s="1796"/>
      <c r="D12" s="1797"/>
      <c r="E12" s="118" t="s">
        <v>985</v>
      </c>
      <c r="F12" s="1593" t="s">
        <v>1450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Криводол</v>
      </c>
      <c r="C178" s="1796"/>
      <c r="D178" s="179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Криводол</v>
      </c>
      <c r="C349" s="1796"/>
      <c r="D349" s="179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-12560</v>
      </c>
      <c r="K422" s="446">
        <f t="shared" si="99"/>
        <v>0</v>
      </c>
      <c r="L422" s="1381">
        <f t="shared" si="99"/>
        <v>-12560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0</v>
      </c>
      <c r="J423" s="153">
        <v>-12560</v>
      </c>
      <c r="K423" s="154">
        <v>0</v>
      </c>
      <c r="L423" s="1382">
        <f>I423+J423+K423</f>
        <v>-12560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-12560</v>
      </c>
      <c r="K425" s="517">
        <f t="shared" si="100"/>
        <v>0</v>
      </c>
      <c r="L425" s="514">
        <f t="shared" si="100"/>
        <v>-12560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Криводол</v>
      </c>
      <c r="C434" s="1796"/>
      <c r="D434" s="179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-12560</v>
      </c>
      <c r="K441" s="550">
        <f t="shared" si="103"/>
        <v>0</v>
      </c>
      <c r="L441" s="551">
        <f t="shared" si="103"/>
        <v>-12560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12560</v>
      </c>
      <c r="K442" s="557">
        <f t="shared" si="104"/>
        <v>0</v>
      </c>
      <c r="L442" s="558">
        <f>+L593</f>
        <v>12560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Криводол</v>
      </c>
      <c r="C450" s="1796"/>
      <c r="D450" s="179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3342</v>
      </c>
      <c r="K540" s="583">
        <f t="shared" si="132"/>
        <v>0</v>
      </c>
      <c r="L540" s="580">
        <f t="shared" si="132"/>
        <v>3342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3342</v>
      </c>
      <c r="K542" s="599">
        <v>0</v>
      </c>
      <c r="L542" s="1388">
        <f t="shared" si="121"/>
        <v>3342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9218</v>
      </c>
      <c r="K562" s="583">
        <f t="shared" si="133"/>
        <v>0</v>
      </c>
      <c r="L562" s="580">
        <f t="shared" si="133"/>
        <v>9218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9484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-266</v>
      </c>
      <c r="K569" s="1659">
        <v>0</v>
      </c>
      <c r="L569" s="1396">
        <f t="shared" si="134"/>
        <v>-266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12560</v>
      </c>
      <c r="K593" s="668">
        <f t="shared" si="138"/>
        <v>0</v>
      </c>
      <c r="L593" s="664">
        <f t="shared" si="138"/>
        <v>12560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2018-01-10T12:39:32Z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