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<sst xmlns="http://schemas.openxmlformats.org/spreadsheetml/2006/main" count="2845" uniqueCount="2063">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</sst>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5606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1</v>
      </c>
      <c r="K19" s="1097"/>
      <c r="L19" s="1116">
        <f t="shared" si="4"/>
        <v>0</v>
      </c>
      <c r="M19" s="1097"/>
      <c r="N19" s="1117">
        <f t="shared" si="5"/>
        <v>1</v>
      </c>
      <c r="O19" s="1099"/>
      <c r="P19" s="1115">
        <f>+ROUND(+SUM(OTCHET!E82:E89),0)</f>
        <v>0</v>
      </c>
      <c r="Q19" s="1116">
        <f>+ROUND(+SUM(OTCHET!L82:L89),0)</f>
        <v>1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1</v>
      </c>
      <c r="K22" s="1097"/>
      <c r="L22" s="1128">
        <f>+ROUND(+SUM(L13:L21),0)</f>
        <v>0</v>
      </c>
      <c r="M22" s="1097"/>
      <c r="N22" s="1129">
        <f>+ROUND(+SUM(N13:N21),0)</f>
        <v>1</v>
      </c>
      <c r="O22" s="1099"/>
      <c r="P22" s="1127">
        <f>+ROUND(+SUM(P13:P21),0)</f>
        <v>0</v>
      </c>
      <c r="Q22" s="1128">
        <f>+ROUND(+SUM(Q13:Q21),0)</f>
        <v>1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1</v>
      </c>
      <c r="K47" s="1097"/>
      <c r="L47" s="1202">
        <f>+ROUND(L22+L27+L34+L39+L45,0)</f>
        <v>0</v>
      </c>
      <c r="M47" s="1097"/>
      <c r="N47" s="1203">
        <f>+ROUND(N22+N27+N34+N39+N45,0)</f>
        <v>1</v>
      </c>
      <c r="O47" s="1204"/>
      <c r="P47" s="1201">
        <f>+ROUND(P22+P27+P34+P39+P45,0)</f>
        <v>0</v>
      </c>
      <c r="Q47" s="1202">
        <f>+ROUND(Q22+Q27+Q34+Q39+Q45,0)</f>
        <v>1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5524</v>
      </c>
      <c r="K50" s="1097"/>
      <c r="L50" s="1104">
        <f>+IF($P$2=33,$Q50,0)</f>
        <v>0</v>
      </c>
      <c r="M50" s="1097"/>
      <c r="N50" s="1134">
        <f>+ROUND(+G50+J50+L50,0)</f>
        <v>5524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5524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5524</v>
      </c>
      <c r="K55" s="1097"/>
      <c r="L55" s="1210">
        <f>+ROUND(+SUM(L50:L54),0)</f>
        <v>0</v>
      </c>
      <c r="M55" s="1097"/>
      <c r="N55" s="1211">
        <f>+ROUND(+SUM(N50:N54),0)</f>
        <v>5524</v>
      </c>
      <c r="O55" s="1099"/>
      <c r="P55" s="1209">
        <f>+ROUND(+SUM(P50:P54),0)</f>
        <v>0</v>
      </c>
      <c r="Q55" s="1210">
        <f>+ROUND(+SUM(Q50:Q54),0)</f>
        <v>5524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5524</v>
      </c>
      <c r="K76" s="1097"/>
      <c r="L76" s="1235">
        <f>+ROUND(L55+L62+L66+L70+L74,0)</f>
        <v>0</v>
      </c>
      <c r="M76" s="1097"/>
      <c r="N76" s="1236">
        <f>+ROUND(N55+N62+N66+N70+N74,0)</f>
        <v>5524</v>
      </c>
      <c r="O76" s="1099"/>
      <c r="P76" s="1233">
        <f>+ROUND(P55+P62+P66+P70+P74,0)</f>
        <v>0</v>
      </c>
      <c r="Q76" s="1234">
        <f>+ROUND(Q55+Q62+Q66+Q70+Q74,0)</f>
        <v>5524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6602</v>
      </c>
      <c r="K78" s="1097"/>
      <c r="L78" s="1110">
        <f>+IF($P$2=33,$Q78,0)</f>
        <v>0</v>
      </c>
      <c r="M78" s="1097"/>
      <c r="N78" s="1111">
        <f>+ROUND(+G78+J78+L78,0)</f>
        <v>6602</v>
      </c>
      <c r="O78" s="1099"/>
      <c r="P78" s="1109">
        <f>+ROUND(OTCHET!E415,0)</f>
        <v>0</v>
      </c>
      <c r="Q78" s="1110">
        <f>+ROUND(OTCHET!L415,0)</f>
        <v>6602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950</v>
      </c>
      <c r="K79" s="1097"/>
      <c r="L79" s="1122">
        <f>+IF($P$2=33,$Q79,0)</f>
        <v>0</v>
      </c>
      <c r="M79" s="1097"/>
      <c r="N79" s="1123">
        <f>+ROUND(+G79+J79+L79,0)</f>
        <v>950</v>
      </c>
      <c r="O79" s="1099"/>
      <c r="P79" s="1121">
        <f>+ROUND(OTCHET!E425,0)</f>
        <v>0</v>
      </c>
      <c r="Q79" s="1122">
        <f>+ROUND(OTCHET!L425,0)</f>
        <v>950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7552</v>
      </c>
      <c r="K80" s="1097"/>
      <c r="L80" s="1244">
        <f>+ROUND(L78+L79,0)</f>
        <v>0</v>
      </c>
      <c r="M80" s="1097"/>
      <c r="N80" s="1245">
        <f>+ROUND(N78+N79,0)</f>
        <v>7552</v>
      </c>
      <c r="O80" s="1099"/>
      <c r="P80" s="1243">
        <f>+ROUND(P78+P79,0)</f>
        <v>0</v>
      </c>
      <c r="Q80" s="1244">
        <f>+ROUND(Q78+Q79,0)</f>
        <v>7552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2029</v>
      </c>
      <c r="K82" s="1097"/>
      <c r="L82" s="1257">
        <f>+ROUND(L47,0)-ROUND(L76,0)+ROUND(L80,0)</f>
        <v>0</v>
      </c>
      <c r="M82" s="1097"/>
      <c r="N82" s="1258">
        <f>+ROUND(N47,0)-ROUND(N76,0)+ROUND(N80,0)</f>
        <v>2029</v>
      </c>
      <c r="O82" s="1259"/>
      <c r="P82" s="1256">
        <f>+ROUND(P47,0)-ROUND(P76,0)+ROUND(P80,0)</f>
        <v>0</v>
      </c>
      <c r="Q82" s="1257">
        <f>+ROUND(Q47,0)-ROUND(Q76,0)+ROUND(Q80,0)</f>
        <v>2029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-2029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-2029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-2029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122</v>
      </c>
      <c r="K127" s="1097"/>
      <c r="L127" s="1110">
        <f>+IF($P$2=33,$Q127,0)</f>
        <v>0</v>
      </c>
      <c r="M127" s="1097"/>
      <c r="N127" s="1111">
        <f>+ROUND(+G127+J127+L127,0)</f>
        <v>122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122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2151</v>
      </c>
      <c r="K129" s="1097"/>
      <c r="L129" s="1122">
        <f>+IF($P$2=33,$Q129,0)</f>
        <v>0</v>
      </c>
      <c r="M129" s="1097"/>
      <c r="N129" s="1123">
        <f>+ROUND(+G129+J129+L129,0)</f>
        <v>2151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2151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2029</v>
      </c>
      <c r="K130" s="1097"/>
      <c r="L130" s="1297">
        <f>+ROUND(+L129-L127-L128,0)</f>
        <v>0</v>
      </c>
      <c r="M130" s="1097"/>
      <c r="N130" s="1298">
        <f>+ROUND(+N129-N127-N128,0)</f>
        <v>2029</v>
      </c>
      <c r="O130" s="1099"/>
      <c r="P130" s="1296">
        <f>+ROUND(+P129-P127-P128,0)</f>
        <v>0</v>
      </c>
      <c r="Q130" s="1297">
        <f>+ROUND(+Q129-Q127-Q128,0)</f>
        <v>2029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1</v>
      </c>
      <c r="G22" s="765">
        <f>+G23+G25+G36+G37</f>
        <v>1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1</v>
      </c>
      <c r="G25" s="784">
        <f>+G26+G30+G31+G32+G33</f>
        <v>1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1</v>
      </c>
      <c r="G26" s="789">
        <f>OTCHET!I75</f>
        <v>1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5524</v>
      </c>
      <c r="G38" s="849">
        <f>SUM(G39:G53)-G44-G46-G51-G52</f>
        <v>5524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5524</v>
      </c>
      <c r="G42" s="817">
        <f>+OTCHET!I204+OTCHET!I222+OTCHET!I271</f>
        <v>5524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7552</v>
      </c>
      <c r="G54" s="895">
        <f>+G55+G56+G60</f>
        <v>7552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7552</v>
      </c>
      <c r="G56" s="904">
        <f>+OTCHET!I379+OTCHET!I387+OTCHET!I392+OTCHET!I395+OTCHET!I398+OTCHET!I401+OTCHET!I402+OTCHET!I405+OTCHET!I418+OTCHET!I419+OTCHET!I420+OTCHET!I421+OTCHET!I422</f>
        <v>7552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950</v>
      </c>
      <c r="G57" s="908">
        <f>+OTCHET!I418+OTCHET!I419+OTCHET!I420+OTCHET!I421+OTCHET!I422</f>
        <v>950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2029</v>
      </c>
      <c r="G62" s="930">
        <f>+G22-G38+G54-G61</f>
        <v>2029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-2029</v>
      </c>
      <c r="G64" s="940">
        <f>SUM(+G66+G74+G75+G82+G83+G84+G87+G88+G89+G90+G91+G92+G93)</f>
        <v>-2029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122</v>
      </c>
      <c r="G88" s="904">
        <f>+OTCHET!I563+OTCHET!I564+OTCHET!I565+OTCHET!I566+OTCHET!I567+OTCHET!I568</f>
        <v>122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-2151</v>
      </c>
      <c r="G89" s="817">
        <f>+OTCHET!I569+OTCHET!I570+OTCHET!I571+OTCHET!I572+OTCHET!I573+OTCHET!I574+OTCHET!I575</f>
        <v>-2151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601">
      <selection activeCell="D622" sqref="D62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РА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42736</v>
      </c>
      <c r="F9" s="116">
        <v>43100</v>
      </c>
      <c r="G9" s="113"/>
      <c r="H9" s="1418"/>
      <c r="I9" s="1840"/>
      <c r="J9" s="184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842" t="s">
        <v>991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Криводол</v>
      </c>
      <c r="C12" s="1776"/>
      <c r="D12" s="1777"/>
      <c r="E12" s="118" t="s">
        <v>985</v>
      </c>
      <c r="F12" s="1592" t="s">
        <v>1449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3" t="s">
        <v>2044</v>
      </c>
      <c r="F19" s="1754"/>
      <c r="G19" s="1754"/>
      <c r="H19" s="1755"/>
      <c r="I19" s="1759" t="s">
        <v>2045</v>
      </c>
      <c r="J19" s="1760"/>
      <c r="K19" s="1760"/>
      <c r="L19" s="176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477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479</v>
      </c>
      <c r="D28" s="176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131</v>
      </c>
      <c r="D33" s="176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125</v>
      </c>
      <c r="D39" s="176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1</v>
      </c>
      <c r="J75" s="169">
        <f t="shared" si="13"/>
        <v>0</v>
      </c>
      <c r="K75" s="170">
        <f>SUM(K76:K89)</f>
        <v>0</v>
      </c>
      <c r="L75" s="1378">
        <f t="shared" si="13"/>
        <v>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>
        <v>0</v>
      </c>
      <c r="G82" s="159">
        <v>0</v>
      </c>
      <c r="H82" s="160">
        <v>0</v>
      </c>
      <c r="I82" s="158">
        <v>1</v>
      </c>
      <c r="J82" s="159">
        <v>0</v>
      </c>
      <c r="K82" s="160">
        <v>0</v>
      </c>
      <c r="L82" s="296">
        <f t="shared" si="14"/>
        <v>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1</v>
      </c>
      <c r="J168" s="213">
        <f t="shared" si="39"/>
        <v>0</v>
      </c>
      <c r="K168" s="214">
        <f t="shared" si="39"/>
        <v>0</v>
      </c>
      <c r="L168" s="211">
        <f t="shared" si="39"/>
        <v>1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7" t="str">
        <f>$B$7</f>
        <v>ОТЧЕТНИ ДАННИ ПО ЕБК ЗА СМЕТКИТЕ ЗА СРЕДСТВАТА ОТ ЕВРОПЕЙСКИЯ СЪЮЗ - РА</v>
      </c>
      <c r="C173" s="1788"/>
      <c r="D173" s="178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4">
        <f>$B$9</f>
        <v>0</v>
      </c>
      <c r="C175" s="1785"/>
      <c r="D175" s="1786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5" t="str">
        <f>$B$12</f>
        <v>Криводол</v>
      </c>
      <c r="C178" s="1776"/>
      <c r="D178" s="177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3" t="s">
        <v>2046</v>
      </c>
      <c r="F182" s="1754"/>
      <c r="G182" s="1754"/>
      <c r="H182" s="1755"/>
      <c r="I182" s="1762" t="s">
        <v>2047</v>
      </c>
      <c r="J182" s="1763"/>
      <c r="K182" s="1763"/>
      <c r="L182" s="176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2" t="s">
        <v>763</v>
      </c>
      <c r="D186" s="178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8" t="s">
        <v>766</v>
      </c>
      <c r="D189" s="177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0" t="s">
        <v>199</v>
      </c>
      <c r="D195" s="178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1" t="s">
        <v>204</v>
      </c>
      <c r="D203" s="179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8" t="s">
        <v>205</v>
      </c>
      <c r="D204" s="177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5524</v>
      </c>
      <c r="J204" s="276">
        <f t="shared" si="49"/>
        <v>0</v>
      </c>
      <c r="K204" s="277">
        <f t="shared" si="49"/>
        <v>0</v>
      </c>
      <c r="L204" s="311">
        <f t="shared" si="49"/>
        <v>5524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5524</v>
      </c>
      <c r="J205" s="284">
        <f t="shared" si="50"/>
        <v>0</v>
      </c>
      <c r="K205" s="285">
        <f t="shared" si="50"/>
        <v>0</v>
      </c>
      <c r="L205" s="282">
        <f t="shared" si="50"/>
        <v>5524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9" t="s">
        <v>279</v>
      </c>
      <c r="D222" s="179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9" t="s">
        <v>741</v>
      </c>
      <c r="D226" s="179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9" t="s">
        <v>224</v>
      </c>
      <c r="D232" s="179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9" t="s">
        <v>226</v>
      </c>
      <c r="D235" s="179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5" t="s">
        <v>227</v>
      </c>
      <c r="D236" s="179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5" t="s">
        <v>228</v>
      </c>
      <c r="D237" s="179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5" t="s">
        <v>1686</v>
      </c>
      <c r="D238" s="179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9" t="s">
        <v>229</v>
      </c>
      <c r="D239" s="179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9" t="s">
        <v>241</v>
      </c>
      <c r="D255" s="179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9" t="s">
        <v>242</v>
      </c>
      <c r="D256" s="179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9" t="s">
        <v>243</v>
      </c>
      <c r="D257" s="179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9" t="s">
        <v>244</v>
      </c>
      <c r="D258" s="179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9" t="s">
        <v>1691</v>
      </c>
      <c r="D265" s="179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9" t="s">
        <v>1688</v>
      </c>
      <c r="D269" s="179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9" t="s">
        <v>1689</v>
      </c>
      <c r="D270" s="179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5" t="s">
        <v>254</v>
      </c>
      <c r="D271" s="179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9" t="s">
        <v>280</v>
      </c>
      <c r="D272" s="179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3" t="s">
        <v>255</v>
      </c>
      <c r="D275" s="179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3" t="s">
        <v>256</v>
      </c>
      <c r="D276" s="179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3" t="s">
        <v>642</v>
      </c>
      <c r="D284" s="179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3" t="s">
        <v>704</v>
      </c>
      <c r="D287" s="179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9" t="s">
        <v>705</v>
      </c>
      <c r="D288" s="179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7" t="s">
        <v>935</v>
      </c>
      <c r="D293" s="179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9" t="s">
        <v>713</v>
      </c>
      <c r="D297" s="180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5524</v>
      </c>
      <c r="J301" s="398">
        <f t="shared" si="79"/>
        <v>0</v>
      </c>
      <c r="K301" s="399">
        <f t="shared" si="79"/>
        <v>0</v>
      </c>
      <c r="L301" s="396">
        <f t="shared" si="79"/>
        <v>5524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9" t="str">
        <f>$B$7</f>
        <v>ОТЧЕТНИ ДАННИ ПО ЕБК ЗА СМЕТКИТЕ ЗА СРЕДСТВАТА ОТ ЕВРОПЕЙСКИЯ СЪЮЗ - РА</v>
      </c>
      <c r="C344" s="1809"/>
      <c r="D344" s="180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4">
        <f>$B$9</f>
        <v>0</v>
      </c>
      <c r="C346" s="1785"/>
      <c r="D346" s="1786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5" t="str">
        <f>$B$12</f>
        <v>Криводол</v>
      </c>
      <c r="C349" s="1776"/>
      <c r="D349" s="177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5" t="s">
        <v>2048</v>
      </c>
      <c r="F353" s="1766"/>
      <c r="G353" s="1766"/>
      <c r="H353" s="1767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7" t="s">
        <v>283</v>
      </c>
      <c r="D357" s="1808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5" t="s">
        <v>294</v>
      </c>
      <c r="D371" s="180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5" t="s">
        <v>316</v>
      </c>
      <c r="D379" s="180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5" t="s">
        <v>260</v>
      </c>
      <c r="D384" s="180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5" t="s">
        <v>261</v>
      </c>
      <c r="D387" s="180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5" t="s">
        <v>263</v>
      </c>
      <c r="D392" s="180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1100</v>
      </c>
      <c r="J392" s="445">
        <f t="shared" si="91"/>
        <v>0</v>
      </c>
      <c r="K392" s="446">
        <f>SUM(K393:K394)</f>
        <v>0</v>
      </c>
      <c r="L392" s="1380">
        <f t="shared" si="91"/>
        <v>1100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1100</v>
      </c>
      <c r="J393" s="153">
        <v>0</v>
      </c>
      <c r="K393" s="154">
        <v>0</v>
      </c>
      <c r="L393" s="1381">
        <f>I393+J393+K393</f>
        <v>1100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5" t="s">
        <v>264</v>
      </c>
      <c r="D395" s="180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5502</v>
      </c>
      <c r="J395" s="1655">
        <f t="shared" si="92"/>
        <v>0</v>
      </c>
      <c r="K395" s="446">
        <f>SUM(K396:K397)</f>
        <v>0</v>
      </c>
      <c r="L395" s="1380">
        <f t="shared" si="92"/>
        <v>5502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5502</v>
      </c>
      <c r="J396" s="1647">
        <v>0</v>
      </c>
      <c r="K396" s="1653">
        <v>0</v>
      </c>
      <c r="L396" s="1381">
        <f>I396+J396+K396</f>
        <v>5502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5" t="s">
        <v>944</v>
      </c>
      <c r="D398" s="180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5" t="s">
        <v>699</v>
      </c>
      <c r="D401" s="180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5" t="s">
        <v>700</v>
      </c>
      <c r="D402" s="180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5" t="s">
        <v>718</v>
      </c>
      <c r="D405" s="180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5" t="s">
        <v>267</v>
      </c>
      <c r="D408" s="180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6602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6602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5" t="s">
        <v>786</v>
      </c>
      <c r="D418" s="180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5" t="s">
        <v>723</v>
      </c>
      <c r="D419" s="180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5" t="s">
        <v>268</v>
      </c>
      <c r="D420" s="180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2350</v>
      </c>
      <c r="J420" s="1631">
        <v>0</v>
      </c>
      <c r="K420" s="1481">
        <v>0</v>
      </c>
      <c r="L420" s="1380">
        <f>I420+J420+K420</f>
        <v>2350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05" t="s">
        <v>702</v>
      </c>
      <c r="D421" s="1806"/>
      <c r="E421" s="1380">
        <f>F421+G421+H421</f>
        <v>0</v>
      </c>
      <c r="F421" s="485">
        <v>0</v>
      </c>
      <c r="G421" s="486">
        <v>0</v>
      </c>
      <c r="H421" s="1481">
        <v>0</v>
      </c>
      <c r="I421" s="485">
        <v>-400</v>
      </c>
      <c r="J421" s="486">
        <v>0</v>
      </c>
      <c r="K421" s="1481">
        <v>0</v>
      </c>
      <c r="L421" s="1380">
        <f>I421+J421+K421</f>
        <v>-400</v>
      </c>
      <c r="M421" s="7">
        <f>(IF($E421&lt;&gt;0,$M$2,IF($L421&lt;&gt;0,$M$2,"")))</f>
        <v>1</v>
      </c>
      <c r="N421" s="406"/>
    </row>
    <row r="422" spans="1:14" s="15" customFormat="1" ht="18.75" customHeight="1">
      <c r="A422" s="22">
        <v>215</v>
      </c>
      <c r="B422" s="459">
        <v>7800</v>
      </c>
      <c r="C422" s="1805" t="s">
        <v>948</v>
      </c>
      <c r="D422" s="180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-1000</v>
      </c>
      <c r="J422" s="445">
        <f t="shared" si="99"/>
        <v>0</v>
      </c>
      <c r="K422" s="446">
        <f t="shared" si="99"/>
        <v>0</v>
      </c>
      <c r="L422" s="1380">
        <f t="shared" si="99"/>
        <v>-1000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>
        <v>0</v>
      </c>
      <c r="G423" s="153">
        <v>0</v>
      </c>
      <c r="H423" s="154">
        <v>0</v>
      </c>
      <c r="I423" s="152">
        <v>-1000</v>
      </c>
      <c r="J423" s="153">
        <v>0</v>
      </c>
      <c r="K423" s="154">
        <v>0</v>
      </c>
      <c r="L423" s="1381">
        <f>I423+J423+K423</f>
        <v>-1000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950</v>
      </c>
      <c r="J425" s="515">
        <f t="shared" si="100"/>
        <v>0</v>
      </c>
      <c r="K425" s="516">
        <f t="shared" si="100"/>
        <v>0</v>
      </c>
      <c r="L425" s="513">
        <f t="shared" si="100"/>
        <v>950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2" t="str">
        <f>$B$7</f>
        <v>ОТЧЕТНИ ДАННИ ПО ЕБК ЗА СМЕТКИТЕ ЗА СРЕДСТВАТА ОТ ЕВРОПЕЙСКИЯ СЪЮЗ - РА</v>
      </c>
      <c r="C429" s="1813"/>
      <c r="D429" s="181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4">
        <f>$B$9</f>
        <v>0</v>
      </c>
      <c r="C431" s="1785"/>
      <c r="D431" s="1786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5" t="str">
        <f>$B$12</f>
        <v>Криводол</v>
      </c>
      <c r="C434" s="1776"/>
      <c r="D434" s="177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3" t="s">
        <v>2050</v>
      </c>
      <c r="F438" s="1754"/>
      <c r="G438" s="1754"/>
      <c r="H438" s="1755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2029</v>
      </c>
      <c r="J441" s="548">
        <f t="shared" si="103"/>
        <v>0</v>
      </c>
      <c r="K441" s="549">
        <f t="shared" si="103"/>
        <v>0</v>
      </c>
      <c r="L441" s="550">
        <f t="shared" si="103"/>
        <v>2029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-2029</v>
      </c>
      <c r="J442" s="555">
        <f t="shared" si="104"/>
        <v>0</v>
      </c>
      <c r="K442" s="556">
        <f t="shared" si="104"/>
        <v>0</v>
      </c>
      <c r="L442" s="557">
        <f>+L593</f>
        <v>-2029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4" t="str">
        <f>$B$7</f>
        <v>ОТЧЕТНИ ДАННИ ПО ЕБК ЗА СМЕТКИТЕ ЗА СРЕДСТВАТА ОТ ЕВРОПЕЙСКИЯ СЪЮЗ - РА</v>
      </c>
      <c r="C445" s="1815"/>
      <c r="D445" s="181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4">
        <f>$B$9</f>
        <v>0</v>
      </c>
      <c r="C447" s="1785"/>
      <c r="D447" s="1786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5" t="str">
        <f>$B$12</f>
        <v>Криводол</v>
      </c>
      <c r="C450" s="1776"/>
      <c r="D450" s="177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6" t="s">
        <v>2052</v>
      </c>
      <c r="F454" s="1757"/>
      <c r="G454" s="1757"/>
      <c r="H454" s="1758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0" t="s">
        <v>787</v>
      </c>
      <c r="D457" s="181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9" t="s">
        <v>790</v>
      </c>
      <c r="D461" s="18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9" t="s">
        <v>2026</v>
      </c>
      <c r="D464" s="18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0" t="s">
        <v>793</v>
      </c>
      <c r="D467" s="181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0" t="s">
        <v>800</v>
      </c>
      <c r="D474" s="18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8" t="s">
        <v>952</v>
      </c>
      <c r="D477" s="18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1" t="s">
        <v>957</v>
      </c>
      <c r="D493" s="182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1" t="s">
        <v>24</v>
      </c>
      <c r="D498" s="182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3" t="s">
        <v>958</v>
      </c>
      <c r="D499" s="182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8" t="s">
        <v>33</v>
      </c>
      <c r="D508" s="18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8" t="s">
        <v>37</v>
      </c>
      <c r="D512" s="18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8" t="s">
        <v>959</v>
      </c>
      <c r="D517" s="182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1" t="s">
        <v>960</v>
      </c>
      <c r="D520" s="181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320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8" t="s">
        <v>962</v>
      </c>
      <c r="D531" s="181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4" t="s">
        <v>963</v>
      </c>
      <c r="D532" s="182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6" t="s">
        <v>964</v>
      </c>
      <c r="D537" s="181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8" t="s">
        <v>965</v>
      </c>
      <c r="D540" s="18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6" t="s">
        <v>974</v>
      </c>
      <c r="D562" s="181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-2029</v>
      </c>
      <c r="J562" s="581">
        <f t="shared" si="133"/>
        <v>0</v>
      </c>
      <c r="K562" s="582">
        <f t="shared" si="133"/>
        <v>0</v>
      </c>
      <c r="L562" s="579">
        <f t="shared" si="133"/>
        <v>-2029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122</v>
      </c>
      <c r="J563" s="153">
        <v>0</v>
      </c>
      <c r="K563" s="585">
        <v>0</v>
      </c>
      <c r="L563" s="1381">
        <f t="shared" si="121"/>
        <v>122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-2151</v>
      </c>
      <c r="J569" s="153">
        <v>0</v>
      </c>
      <c r="K569" s="1669">
        <v>0</v>
      </c>
      <c r="L569" s="1395">
        <f t="shared" si="134"/>
        <v>-2151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6" t="s">
        <v>979</v>
      </c>
      <c r="D582" s="181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6" t="s">
        <v>852</v>
      </c>
      <c r="D587" s="181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-2029</v>
      </c>
      <c r="J593" s="665">
        <f t="shared" si="138"/>
        <v>0</v>
      </c>
      <c r="K593" s="667">
        <f t="shared" si="138"/>
        <v>0</v>
      </c>
      <c r="L593" s="663">
        <f t="shared" si="138"/>
        <v>-2029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4"/>
      <c r="H596" s="1845"/>
      <c r="I596" s="1845"/>
      <c r="J596" s="1846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4" t="s">
        <v>897</v>
      </c>
      <c r="H597" s="1834"/>
      <c r="I597" s="1834"/>
      <c r="J597" s="183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826"/>
      <c r="H599" s="1827"/>
      <c r="I599" s="1827"/>
      <c r="J599" s="1828"/>
      <c r="K599" s="103"/>
      <c r="L599" s="229"/>
      <c r="M599" s="7">
        <v>1</v>
      </c>
      <c r="N599" s="519"/>
    </row>
    <row r="600" spans="1:14" ht="21.75" customHeight="1">
      <c r="A600" s="23"/>
      <c r="B600" s="1832" t="s">
        <v>900</v>
      </c>
      <c r="C600" s="1833"/>
      <c r="D600" s="673" t="s">
        <v>901</v>
      </c>
      <c r="E600" s="674"/>
      <c r="F600" s="675"/>
      <c r="G600" s="1834" t="s">
        <v>897</v>
      </c>
      <c r="H600" s="1834"/>
      <c r="I600" s="1834"/>
      <c r="J600" s="1834"/>
      <c r="K600" s="103"/>
      <c r="L600" s="229"/>
      <c r="M600" s="7">
        <v>1</v>
      </c>
      <c r="N600" s="519"/>
    </row>
    <row r="601" spans="1:14" ht="24.75" customHeight="1">
      <c r="A601" s="36"/>
      <c r="B601" s="1835"/>
      <c r="C601" s="1836"/>
      <c r="D601" s="676" t="s">
        <v>902</v>
      </c>
      <c r="E601" s="677"/>
      <c r="F601" s="678"/>
      <c r="G601" s="679" t="s">
        <v>903</v>
      </c>
      <c r="H601" s="1837"/>
      <c r="I601" s="1838"/>
      <c r="J601" s="183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7"/>
      <c r="I603" s="1838"/>
      <c r="J603" s="183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14" t="str">
        <f>$B$7</f>
        <v>ОТЧЕТНИ ДАННИ ПО ЕБК ЗА СМЕТКИТЕ ЗА СРЕДСТВАТА ОТ ЕВРОПЕЙСКИЯ СЪЮЗ - РА</v>
      </c>
      <c r="C608" s="1815"/>
      <c r="D608" s="181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4">
        <f>$B$9</f>
        <v>0</v>
      </c>
      <c r="C610" s="1785"/>
      <c r="D610" s="1786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910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53" t="s">
        <v>2057</v>
      </c>
      <c r="F617" s="1754"/>
      <c r="G617" s="1754"/>
      <c r="H617" s="1755"/>
      <c r="I617" s="1762" t="s">
        <v>2058</v>
      </c>
      <c r="J617" s="1763"/>
      <c r="K617" s="1763"/>
      <c r="L617" s="176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3322</v>
      </c>
      <c r="D622" s="1458" t="s">
        <v>2031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2" t="s">
        <v>763</v>
      </c>
      <c r="D624" s="178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8" t="s">
        <v>766</v>
      </c>
      <c r="D627" s="177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80" t="s">
        <v>199</v>
      </c>
      <c r="D633" s="178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91" t="s">
        <v>204</v>
      </c>
      <c r="D641" s="1792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8" t="s">
        <v>205</v>
      </c>
      <c r="D642" s="1779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5524</v>
      </c>
      <c r="J642" s="276">
        <f t="shared" si="145"/>
        <v>0</v>
      </c>
      <c r="K642" s="277">
        <f t="shared" si="145"/>
        <v>0</v>
      </c>
      <c r="L642" s="311">
        <f t="shared" si="145"/>
        <v>5524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>
        <v>0</v>
      </c>
      <c r="G643" s="153">
        <v>0</v>
      </c>
      <c r="H643" s="1421">
        <v>0</v>
      </c>
      <c r="I643" s="152">
        <v>5524</v>
      </c>
      <c r="J643" s="153">
        <v>0</v>
      </c>
      <c r="K643" s="1421">
        <v>0</v>
      </c>
      <c r="L643" s="282">
        <f aca="true" t="shared" si="147" ref="L643:L659">I643+J643+K643</f>
        <v>5524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9" t="s">
        <v>279</v>
      </c>
      <c r="D660" s="1790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9" t="s">
        <v>741</v>
      </c>
      <c r="D664" s="1790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9" t="s">
        <v>224</v>
      </c>
      <c r="D670" s="1790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9" t="s">
        <v>226</v>
      </c>
      <c r="D673" s="1790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5" t="s">
        <v>227</v>
      </c>
      <c r="D674" s="1796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5" t="s">
        <v>228</v>
      </c>
      <c r="D675" s="1796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5" t="s">
        <v>1690</v>
      </c>
      <c r="D676" s="1796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9" t="s">
        <v>229</v>
      </c>
      <c r="D677" s="1790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9" t="s">
        <v>241</v>
      </c>
      <c r="D693" s="1790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9" t="s">
        <v>242</v>
      </c>
      <c r="D694" s="1790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9" t="s">
        <v>243</v>
      </c>
      <c r="D695" s="1790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9" t="s">
        <v>244</v>
      </c>
      <c r="D696" s="1790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9" t="s">
        <v>1691</v>
      </c>
      <c r="D703" s="1790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9" t="s">
        <v>1688</v>
      </c>
      <c r="D707" s="1790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9" t="s">
        <v>1689</v>
      </c>
      <c r="D708" s="1790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5" t="s">
        <v>254</v>
      </c>
      <c r="D709" s="1796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9" t="s">
        <v>280</v>
      </c>
      <c r="D710" s="1790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93" t="s">
        <v>255</v>
      </c>
      <c r="D713" s="179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93" t="s">
        <v>256</v>
      </c>
      <c r="D714" s="179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93" t="s">
        <v>642</v>
      </c>
      <c r="D722" s="179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93" t="s">
        <v>704</v>
      </c>
      <c r="D725" s="179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9" t="s">
        <v>705</v>
      </c>
      <c r="D726" s="1790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7" t="s">
        <v>935</v>
      </c>
      <c r="D731" s="179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99" t="s">
        <v>713</v>
      </c>
      <c r="D735" s="180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9" t="s">
        <v>713</v>
      </c>
      <c r="D736" s="180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5524</v>
      </c>
      <c r="J740" s="398">
        <f t="shared" si="173"/>
        <v>0</v>
      </c>
      <c r="K740" s="399">
        <f t="shared" si="173"/>
        <v>0</v>
      </c>
      <c r="L740" s="396">
        <f t="shared" si="173"/>
        <v>5524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06" dxfId="140" operator="notEqual" stopIfTrue="1">
      <formula>0</formula>
    </cfRule>
  </conditionalFormatting>
  <conditionalFormatting sqref="D594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8">
    <cfRule type="cellIs" priority="83" dxfId="156" operator="equal" stopIfTrue="1">
      <formula>0</formula>
    </cfRule>
  </conditionalFormatting>
  <conditionalFormatting sqref="E180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0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49">
    <cfRule type="cellIs" priority="72" dxfId="156" operator="equal" stopIfTrue="1">
      <formula>0</formula>
    </cfRule>
  </conditionalFormatting>
  <conditionalFormatting sqref="E351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1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4">
    <cfRule type="cellIs" priority="61" dxfId="156" operator="equal" stopIfTrue="1">
      <formula>0</formula>
    </cfRule>
  </conditionalFormatting>
  <conditionalFormatting sqref="E436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36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3">
    <cfRule type="cellIs" priority="50" dxfId="157" operator="notEqual" stopIfTrue="1">
      <formula>0</formula>
    </cfRule>
  </conditionalFormatting>
  <conditionalFormatting sqref="F443">
    <cfRule type="cellIs" priority="49" dxfId="157" operator="notEqual" stopIfTrue="1">
      <formula>0</formula>
    </cfRule>
  </conditionalFormatting>
  <conditionalFormatting sqref="G443">
    <cfRule type="cellIs" priority="48" dxfId="157" operator="notEqual" stopIfTrue="1">
      <formula>0</formula>
    </cfRule>
  </conditionalFormatting>
  <conditionalFormatting sqref="H443">
    <cfRule type="cellIs" priority="47" dxfId="157" operator="notEqual" stopIfTrue="1">
      <formula>0</formula>
    </cfRule>
  </conditionalFormatting>
  <conditionalFormatting sqref="I443">
    <cfRule type="cellIs" priority="46" dxfId="157" operator="notEqual" stopIfTrue="1">
      <formula>0</formula>
    </cfRule>
  </conditionalFormatting>
  <conditionalFormatting sqref="J443">
    <cfRule type="cellIs" priority="45" dxfId="157" operator="notEqual" stopIfTrue="1">
      <formula>0</formula>
    </cfRule>
  </conditionalFormatting>
  <conditionalFormatting sqref="K443">
    <cfRule type="cellIs" priority="44" dxfId="157" operator="notEqual" stopIfTrue="1">
      <formula>0</formula>
    </cfRule>
  </conditionalFormatting>
  <conditionalFormatting sqref="L443">
    <cfRule type="cellIs" priority="43" dxfId="157" operator="notEqual" stopIfTrue="1">
      <formula>0</formula>
    </cfRule>
  </conditionalFormatting>
  <conditionalFormatting sqref="E594">
    <cfRule type="cellIs" priority="42" dxfId="157" operator="notEqual" stopIfTrue="1">
      <formula>0</formula>
    </cfRule>
  </conditionalFormatting>
  <conditionalFormatting sqref="F594:G594">
    <cfRule type="cellIs" priority="41" dxfId="157" operator="notEqual" stopIfTrue="1">
      <formula>0</formula>
    </cfRule>
  </conditionalFormatting>
  <conditionalFormatting sqref="H594">
    <cfRule type="cellIs" priority="40" dxfId="157" operator="notEqual" stopIfTrue="1">
      <formula>0</formula>
    </cfRule>
  </conditionalFormatting>
  <conditionalFormatting sqref="I594">
    <cfRule type="cellIs" priority="39" dxfId="157" operator="notEqual" stopIfTrue="1">
      <formula>0</formula>
    </cfRule>
  </conditionalFormatting>
  <conditionalFormatting sqref="J594:K594">
    <cfRule type="cellIs" priority="38" dxfId="157" operator="notEqual" stopIfTrue="1">
      <formula>0</formula>
    </cfRule>
  </conditionalFormatting>
  <conditionalFormatting sqref="L594">
    <cfRule type="cellIs" priority="37" dxfId="157" operator="notEqual" stopIfTrue="1">
      <formula>0</formula>
    </cfRule>
  </conditionalFormatting>
  <conditionalFormatting sqref="F450">
    <cfRule type="cellIs" priority="35" dxfId="156" operator="equal" stopIfTrue="1">
      <formula>0</formula>
    </cfRule>
  </conditionalFormatting>
  <conditionalFormatting sqref="E452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2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69">
    <cfRule type="cellIs" priority="17" dxfId="26" operator="greaterThan" stopIfTrue="1">
      <formula>$G$25</formula>
    </cfRule>
  </conditionalFormatting>
  <conditionalFormatting sqref="J169">
    <cfRule type="cellIs" priority="16" dxfId="26" operator="greaterThan" stopIfTrue="1">
      <formula>$J$25</formula>
    </cfRule>
  </conditionalFormatting>
  <conditionalFormatting sqref="F613">
    <cfRule type="cellIs" priority="15" dxfId="156" operator="equal" stopIfTrue="1">
      <formula>0</formula>
    </cfRule>
  </conditionalFormatting>
  <conditionalFormatting sqref="E615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5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9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3" t="s">
        <v>2057</v>
      </c>
      <c r="M23" s="1754"/>
      <c r="N23" s="1754"/>
      <c r="O23" s="1755"/>
      <c r="P23" s="1762" t="s">
        <v>2058</v>
      </c>
      <c r="Q23" s="1763"/>
      <c r="R23" s="1763"/>
      <c r="S23" s="176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2" t="s">
        <v>763</v>
      </c>
      <c r="K30" s="178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8" t="s">
        <v>766</v>
      </c>
      <c r="K33" s="177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0" t="s">
        <v>199</v>
      </c>
      <c r="K39" s="178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1" t="s">
        <v>204</v>
      </c>
      <c r="K47" s="1792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8" t="s">
        <v>205</v>
      </c>
      <c r="K48" s="177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9" t="s">
        <v>279</v>
      </c>
      <c r="K66" s="179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9" t="s">
        <v>741</v>
      </c>
      <c r="K70" s="179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9" t="s">
        <v>224</v>
      </c>
      <c r="K76" s="179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9" t="s">
        <v>226</v>
      </c>
      <c r="K79" s="1790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5" t="s">
        <v>227</v>
      </c>
      <c r="K80" s="1796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5" t="s">
        <v>228</v>
      </c>
      <c r="K81" s="1796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5" t="s">
        <v>1690</v>
      </c>
      <c r="K82" s="1796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9" t="s">
        <v>229</v>
      </c>
      <c r="K83" s="179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9" t="s">
        <v>241</v>
      </c>
      <c r="K99" s="1790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9" t="s">
        <v>242</v>
      </c>
      <c r="K100" s="1790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9" t="s">
        <v>243</v>
      </c>
      <c r="K101" s="1790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9" t="s">
        <v>244</v>
      </c>
      <c r="K102" s="179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9" t="s">
        <v>1691</v>
      </c>
      <c r="K109" s="179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9" t="s">
        <v>1688</v>
      </c>
      <c r="K113" s="1790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9" t="s">
        <v>1689</v>
      </c>
      <c r="K114" s="1790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5" t="s">
        <v>254</v>
      </c>
      <c r="K115" s="1796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9" t="s">
        <v>280</v>
      </c>
      <c r="K116" s="179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3" t="s">
        <v>255</v>
      </c>
      <c r="K119" s="179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3" t="s">
        <v>256</v>
      </c>
      <c r="K120" s="179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3" t="s">
        <v>642</v>
      </c>
      <c r="K128" s="179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3" t="s">
        <v>704</v>
      </c>
      <c r="K131" s="179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9" t="s">
        <v>705</v>
      </c>
      <c r="K132" s="179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935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9" t="s">
        <v>713</v>
      </c>
      <c r="K141" s="180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9" t="s">
        <v>713</v>
      </c>
      <c r="K142" s="180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2018-01-10T12:44:30Z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