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<sst xmlns="http://schemas.openxmlformats.org/spreadsheetml/2006/main" count="3111" uniqueCount="2062">
  <si>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</si>
  <si>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</si>
  <si>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</si>
  <si>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</si>
  <si>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</si>
  <si>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</si>
  <si>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</si>
  <si>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</si>
  <si>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</si>
  <si>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</si>
  <si>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</si>
  <si>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</si>
  <si>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</si>
  <si>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</si>
  <si>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</si>
  <si>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</si>
  <si>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</si>
  <si>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</si>
  <si>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</si>
  <si>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</si>
  <si>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</si>
  <si>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</si>
  <si>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</si>
  <si>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</si>
  <si>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</si>
  <si>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</si>
  <si>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</si>
  <si>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</si>
  <si>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</si>
  <si>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</si>
  <si>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</si>
  <si>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</si>
  <si>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</si>
  <si>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</si>
  <si>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</si>
  <si>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</si>
  <si>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</si>
  <si>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</si>
  <si>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</si>
  <si>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</si>
  <si>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</si>
  <si>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</si>
  <si>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</si>
  <si>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</si>
  <si>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</si>
  <si>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</si>
  <si>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</si>
  <si>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</si>
  <si>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</si>
  <si>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</si>
  <si>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</si>
  <si>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</si>
  <si>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</si>
  <si>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</si>
  <si>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</si>
  <si>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</si>
  <si>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</si>
  <si>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</si>
  <si>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</si>
  <si>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</si>
  <si>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</si>
  <si>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</si>
  <si>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</si>
  <si>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</si>
  <si>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</si>
  <si>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</si>
  <si>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</si>
  <si>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</si>
  <si>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</si>
  <si>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</si>
  <si>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</si>
  <si>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</si>
  <si>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</si>
  <si>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</si>
  <si>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</si>
  <si>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</si>
  <si>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</si>
  <si>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</si>
  <si>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</si>
  <si>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</si>
  <si>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</si>
  <si>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</si>
  <si>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</si>
  <si>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</si>
  <si>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</si>
  <si>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</si>
  <si>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</si>
  <si>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</si>
  <si>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</si>
  <si>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</si>
  <si>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</si>
  <si>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</si>
  <si>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</si>
  <si>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</si>
  <si>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</si>
  <si>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</si>
  <si>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</si>
  <si>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</si>
  <si>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</si>
  <si>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</si>
  <si>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</si>
  <si>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</si>
  <si>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</si>
  <si>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</si>
  <si>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</si>
  <si>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</si>
  <si>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</si>
  <si>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</si>
  <si>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</si>
  <si>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</si>
  <si>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</si>
  <si>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</si>
  <si>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</si>
  <si>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</si>
  <si>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</si>
  <si>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</si>
  <si>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</si>
  <si>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</si>
  <si>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</si>
  <si>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</si>
  <si>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</si>
  <si>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</si>
  <si>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</si>
  <si>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</si>
  <si>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</si>
  <si>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</si>
  <si>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</si>
  <si>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</si>
  <si>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</si>
  <si>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</si>
  <si>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</si>
  <si>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</si>
  <si>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</si>
  <si>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</si>
  <si>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</si>
  <si>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</si>
  <si>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</si>
  <si>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</si>
  <si>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</si>
  <si>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</si>
  <si>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</si>
  <si>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</si>
  <si>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</si>
  <si>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</si>
  <si>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</si>
  <si>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</si>
  <si>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</si>
  <si>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</si>
  <si>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</si>
  <si>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</si>
  <si>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</si>
  <si>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</si>
  <si>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</si>
  <si>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</si>
  <si>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</si>
  <si>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</si>
  <si>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</si>
  <si>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</si>
  <si>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</si>
  <si>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</si>
  <si>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</si>
  <si>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</si>
  <si>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</si>
  <si>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</si>
  <si>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</si>
  <si>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</si>
  <si>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</si>
  <si>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</si>
  <si>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</si>
  <si>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</si>
  <si>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</si>
  <si>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</si>
  <si>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</si>
  <si>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</si>
  <si>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</si>
  <si>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</si>
  <si>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</si>
  <si>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</si>
  <si>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</si>
  <si>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</si>
  <si>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</si>
  <si>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</si>
  <si>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</si>
  <si>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</si>
  <si>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</si>
  <si>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</si>
  <si>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</si>
  <si>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</si>
  <si>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</si>
  <si>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</si>
  <si>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</si>
  <si>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</si>
  <si>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</si>
  <si>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</si>
  <si>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</si>
  <si>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</si>
  <si>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</si>
  <si>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</si>
  <si>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</si>
  <si>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</si>
  <si>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</si>
  <si>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</si>
  <si>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</si>
  <si>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</si>
  <si>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</si>
  <si>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</si>
  <si>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</si>
  <si>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</si>
  <si>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</si>
  <si>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</si>
  <si>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</si>
  <si>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</si>
  <si>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</si>
  <si>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</si>
  <si>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</si>
  <si>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</si>
  <si>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</si>
  <si>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</si>
  <si>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</si>
  <si>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</si>
  <si>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</si>
  <si>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</si>
  <si>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</si>
  <si>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</si>
  <si>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</si>
  <si>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</si>
  <si>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</si>
  <si>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</si>
  <si>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</si>
  <si>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</si>
  <si>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</si>
  <si>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</si>
  <si>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</si>
  <si>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</si>
  <si>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</si>
  <si>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</si>
  <si>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</si>
  <si>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</si>
  <si>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</si>
  <si>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</si>
  <si>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</si>
  <si>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</si>
  <si>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</si>
  <si>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</si>
  <si>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</si>
  <si>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</si>
  <si>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</si>
  <si>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</si>
  <si>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</si>
  <si>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</si>
  <si>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</si>
  <si>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</si>
  <si>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</si>
  <si>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</si>
  <si>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</si>
  <si>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</si>
  <si>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</si>
  <si>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</si>
  <si>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</si>
  <si>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</si>
  <si>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</si>
  <si>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</si>
  <si>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</si>
  <si>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</si>
  <si>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</si>
  <si>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</si>
  <si>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</si>
  <si>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</si>
  <si>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</si>
  <si>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</si>
  <si>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</si>
  <si>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</si>
  <si>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</si>
  <si>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</si>
  <si>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</si>
  <si>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</si>
  <si>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</si>
  <si>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</si>
  <si>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</si>
  <si>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</si>
  <si>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</si>
  <si>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</si>
  <si>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</si>
  <si>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</si>
  <si>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</si>
  <si>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</si>
  <si>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</si>
  <si>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</si>
  <si>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</si>
  <si>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</si>
  <si>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</si>
  <si>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</si>
  <si>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</si>
  <si>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</si>
  <si>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</si>
  <si>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</si>
  <si>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</si>
  <si>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</si>
  <si>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</si>
  <si>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</si>
  <si>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</si>
  <si>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</si>
  <si>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</si>
  <si>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</si>
  <si>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</si>
  <si>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</si>
  <si>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</si>
  <si>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</si>
  <si>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</si>
  <si>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</si>
  <si>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</si>
  <si>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</si>
  <si>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</si>
  <si>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</si>
  <si>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</si>
  <si>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</si>
  <si>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</si>
  <si>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</si>
  <si>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</si>
  <si>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</si>
  <si>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</si>
  <si>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</si>
  <si>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</si>
  <si>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</si>
  <si>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</si>
  <si>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</si>
  <si>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</si>
  <si>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</si>
  <si>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</si>
  <si>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</si>
  <si>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</si>
  <si>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</si>
  <si>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</si>
  <si>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</si>
  <si>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</si>
  <si>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</si>
  <si>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</si>
  <si>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</si>
  <si>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</si>
  <si>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</si>
  <si>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</si>
  <si>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</si>
  <si>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</si>
  <si>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</si>
  <si>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</si>
  <si>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</si>
  <si>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</si>
  <si>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</si>
  <si>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</si>
  <si>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</si>
  <si>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</si>
  <si>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</si>
  <si>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</si>
  <si>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</si>
  <si>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</si>
  <si>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</si>
  <si>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</si>
  <si>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</si>
  <si>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</si>
  <si>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</si>
  <si>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</si>
  <si>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</si>
  <si>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</si>
  <si>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</si>
  <si>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</si>
  <si>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</si>
  <si>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</si>
  <si>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</si>
  <si>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</si>
  <si>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</si>
  <si>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</si>
  <si>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</si>
  <si>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</si>
  <si>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</si>
  <si>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</si>
  <si>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</si>
  <si>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</si>
  <si>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</si>
  <si>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</si>
  <si>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</si>
  <si>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</si>
  <si>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</si>
  <si>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</si>
  <si>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</si>
  <si>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</si>
  <si>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</si>
  <si>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</si>
  <si>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</si>
  <si>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</si>
  <si>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</si>
  <si>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</si>
  <si>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</si>
  <si>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</si>
  <si>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</si>
  <si>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</si>
  <si>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</si>
  <si>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</si>
  <si>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</si>
  <si>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</si>
  <si>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</si>
  <si>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</si>
  <si>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</si>
  <si>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</si>
  <si>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</si>
  <si>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</si>
  <si>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</si>
  <si>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</si>
  <si>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</si>
  <si>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</si>
  <si>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</si>
  <si>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</si>
  <si>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</si>
  <si>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</si>
  <si>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</si>
  <si>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</si>
  <si>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</si>
  <si>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</si>
  <si>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</si>
  <si>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</si>
  <si>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</si>
  <si>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</si>
  <si>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</si>
  <si>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</si>
  <si>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</si>
  <si>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</si>
  <si>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</si>
  <si>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</si>
  <si>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</si>
  <si>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</si>
  <si>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</si>
  <si>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</si>
  <si>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</si>
  <si>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</si>
  <si>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</si>
  <si>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</si>
  <si>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</si>
  <si>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</si>
  <si>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</si>
  <si>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</si>
  <si>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</si>
  <si>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</si>
  <si>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</si>
  <si>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</si>
  <si>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</si>
  <si>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</si>
  <si>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</si>
  <si>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</si>
  <si>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</si>
  <si>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</si>
  <si>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</si>
  <si>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</si>
  <si>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</si>
  <si>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</si>
  <si>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</si>
  <si>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</si>
  <si>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</si>
  <si>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</si>
  <si>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</si>
  <si>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</si>
  <si>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</si>
  <si>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</si>
  <si>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</si>
  <si>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</si>
  <si>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</si>
  <si>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</si>
  <si>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</si>
  <si>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</si>
  <si>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</si>
  <si>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</si>
  <si>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</si>
  <si>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</si>
  <si>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</si>
  <si>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</si>
  <si>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</si>
  <si>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</si>
  <si>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</si>
  <si>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</si>
  <si>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</si>
  <si>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</si>
  <si>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</si>
  <si>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</si>
  <si>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</si>
  <si>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</si>
  <si>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</si>
  <si>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</si>
  <si>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</si>
  <si>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</si>
  <si>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</si>
  <si>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</si>
  <si>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</si>
  <si>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</si>
  <si>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</si>
  <si>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</si>
  <si>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</si>
  <si>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</si>
  <si>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</si>
  <si>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</si>
  <si>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</si>
  <si>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</si>
  <si>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</si>
  <si>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</si>
  <si>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</si>
  <si>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</si>
  <si>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</si>
  <si>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</si>
  <si>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</si>
  <si>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</si>
  <si>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</si>
  <si>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</si>
  <si>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</si>
  <si>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</si>
  <si>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</si>
  <si>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</si>
  <si>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</si>
  <si>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</si>
  <si>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</si>
  <si>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</si>
  <si>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</si>
  <si>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</si>
  <si>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</si>
  <si>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</si>
  <si>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</si>
  <si>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</si>
  <si>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</si>
  <si>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</si>
  <si>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</si>
  <si>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</si>
  <si>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</si>
  <si>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</si>
  <si>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</si>
  <si>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</si>
  <si>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</si>
  <si>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</si>
  <si>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</si>
  <si>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</si>
  <si>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</si>
  <si>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</si>
  <si>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</si>
  <si>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</si>
  <si>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</si>
  <si>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</si>
  <si>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</si>
  <si>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</si>
  <si>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</si>
  <si>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</si>
  <si>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</si>
  <si>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</si>
  <si>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</si>
  <si>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</si>
  <si>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</si>
  <si>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</si>
  <si>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</si>
  <si>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</si>
  <si>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</si>
  <si>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</si>
  <si>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</si>
  <si>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</si>
  <si>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</si>
  <si>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</si>
  <si>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</si>
  <si>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</si>
  <si>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</si>
  <si>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</si>
  <si>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</si>
  <si>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</si>
  <si>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</si>
  <si>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</si>
  <si>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</si>
  <si>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</si>
  <si>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</si>
  <si>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</si>
  <si>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</si>
  <si>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</si>
  <si>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</si>
  <si>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</si>
  <si>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</si>
  <si>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</si>
  <si>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</si>
  <si>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</si>
  <si>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</si>
  <si>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</si>
  <si>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</si>
  <si>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</si>
  <si>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</si>
  <si>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</si>
  <si>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</si>
  <si>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</si>
  <si>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</si>
  <si>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</si>
  <si>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</si>
  <si>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</si>
  <si>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</si>
  <si>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</si>
  <si>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</si>
  <si>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</si>
  <si>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</si>
  <si>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</si>
  <si>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</si>
  <si>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</si>
  <si>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</si>
  <si>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</si>
  <si>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</si>
  <si>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</si>
  <si>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</si>
  <si>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</si>
  <si>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</si>
  <si>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</si>
  <si>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</si>
  <si>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</si>
  <si>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</si>
  <si>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</si>
  <si>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</si>
  <si>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</si>
  <si>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</si>
  <si>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</si>
  <si>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</si>
  <si>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</si>
  <si>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</si>
  <si>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</si>
  <si>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</si>
  <si>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</si>
  <si>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</si>
  <si>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</si>
  <si>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</si>
  <si>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</si>
  <si>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</si>
  <si>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</si>
  <si>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</si>
  <si>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</si>
  <si>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</si>
  <si>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</si>
  <si>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</si>
  <si>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</si>
  <si>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</si>
  <si>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</si>
  <si>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</si>
  <si>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</si>
  <si>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</si>
  <si>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</si>
  <si>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</si>
  <si>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</si>
  <si>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</si>
  <si>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</si>
  <si>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</si>
  <si>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</si>
  <si>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</si>
  <si>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</si>
  <si>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</si>
  <si>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</si>
  <si>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</si>
  <si>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</si>
  <si>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</si>
  <si>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</si>
  <si>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</si>
  <si>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</si>
  <si>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</si>
  <si>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</si>
  <si>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</si>
  <si>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</si>
  <si>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</si>
  <si>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</si>
  <si>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</si>
  <si>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</si>
  <si>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</si>
  <si>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</si>
  <si>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</si>
  <si>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</si>
  <si>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</si>
  <si>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</si>
  <si>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</si>
  <si>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</si>
  <si>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</si>
  <si>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</si>
  <si>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</si>
  <si>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</si>
  <si>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</si>
  <si>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</si>
  <si>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</si>
  <si>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</si>
  <si>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</si>
  <si>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</si>
  <si>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</si>
  <si>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</si>
  <si>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</si>
  <si>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</si>
  <si>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</si>
  <si>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</si>
  <si>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</si>
  <si>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</si>
  <si>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</si>
  <si>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</si>
  <si>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</si>
  <si>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</si>
  <si>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</si>
  <si>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</si>
  <si>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</si>
  <si>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</si>
  <si>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</si>
  <si>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</si>
  <si>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</si>
  <si>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</si>
  <si>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</si>
  <si>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</si>
  <si>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</si>
  <si>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</si>
  <si>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</si>
  <si>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</si>
  <si>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</si>
  <si>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</si>
  <si>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</si>
  <si>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</si>
  <si>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</si>
  <si>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</si>
  <si>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</si>
  <si>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</si>
  <si>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</si>
  <si>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</si>
  <si>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</si>
  <si>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</si>
  <si>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</si>
  <si>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</si>
  <si>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</si>
  <si>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</si>
  <si>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</si>
  <si>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</si>
  <si>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</si>
  <si>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</si>
  <si>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</si>
  <si>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</si>
  <si>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</si>
  <si>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</si>
  <si>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</si>
  <si>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</si>
  <si>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</si>
  <si>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</si>
  <si>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</si>
  <si>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</si>
  <si>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</si>
  <si>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</si>
  <si>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</si>
  <si>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</si>
  <si>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</si>
  <si>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</si>
  <si>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</si>
  <si>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</si>
  <si>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</si>
  <si>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</si>
  <si>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</si>
  <si>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</si>
  <si>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</si>
  <si>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</si>
  <si>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</si>
  <si>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</si>
  <si>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</si>
  <si>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</si>
  <si>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</si>
  <si>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</si>
  <si>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</si>
  <si>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</si>
  <si>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</si>
  <si>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</si>
  <si>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</si>
  <si>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</si>
  <si>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</si>
  <si>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</si>
  <si>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</si>
  <si>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</si>
  <si>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</si>
  <si>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</si>
  <si>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</si>
  <si>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</si>
  <si>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</si>
  <si>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</si>
  <si>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</si>
  <si>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</si>
  <si>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</si>
  <si>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</si>
  <si>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</si>
  <si>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</si>
  <si>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</si>
  <si>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</si>
  <si>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</si>
  <si>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</si>
  <si>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</si>
  <si>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</si>
  <si>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</si>
  <si>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</si>
  <si>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</si>
  <si>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</si>
  <si>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</si>
  <si>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</si>
  <si>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</si>
  <si>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</si>
  <si>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</si>
  <si>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</si>
  <si>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</si>
  <si>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</si>
  <si>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</si>
  <si>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</si>
  <si>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</si>
  <si>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</si>
  <si>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</si>
  <si>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</si>
  <si>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</si>
  <si>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</si>
  <si>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</si>
  <si>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</si>
  <si>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</si>
  <si>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</si>
  <si>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</si>
  <si>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</si>
  <si>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</si>
  <si>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</si>
  <si>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</si>
  <si>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</si>
  <si>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</si>
  <si>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</si>
  <si>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</si>
  <si>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</si>
  <si>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</si>
  <si>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</si>
  <si>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</si>
  <si>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</si>
  <si>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</si>
  <si>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</si>
  <si>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</si>
  <si>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</si>
  <si>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</si>
  <si>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</si>
  <si>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</si>
  <si>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</si>
  <si>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</si>
  <si>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</si>
  <si>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</si>
  <si>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</si>
  <si>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</si>
  <si>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</si>
  <si>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</si>
  <si>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</si>
  <si>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</si>
  <si>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</si>
  <si>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</si>
  <si>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</si>
  <si>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</si>
  <si>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</si>
  <si>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</si>
  <si>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</si>
  <si>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</si>
  <si>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</si>
  <si>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</si>
  <si>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</si>
  <si>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</si>
  <si>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</si>
  <si>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</si>
  <si>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</si>
  <si>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</si>
  <si>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</si>
  <si>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</si>
  <si>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</si>
  <si>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</si>
  <si>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</si>
  <si>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</si>
  <si>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</si>
  <si>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</si>
  <si>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</si>
  <si>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</si>
  <si>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</si>
  <si>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</si>
  <si>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</si>
  <si>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</si>
  <si>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</si>
  <si>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</si>
  <si>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</si>
  <si>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</si>
  <si>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</si>
  <si>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</si>
  <si>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</si>
  <si>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</si>
  <si>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</si>
  <si>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</si>
  <si>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</si>
  <si>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</si>
  <si>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</si>
  <si>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</si>
  <si>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</si>
  <si>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</si>
  <si>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</si>
  <si>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</si>
  <si>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</si>
  <si>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</si>
  <si>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</si>
  <si>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</si>
  <si>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</si>
  <si>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</si>
  <si>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</si>
  <si>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</si>
  <si>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</si>
  <si>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</si>
  <si>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</si>
  <si>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</si>
  <si>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</si>
  <si>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</si>
  <si>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</si>
  <si>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</si>
  <si>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</si>
  <si>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</si>
  <si>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</si>
  <si>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</si>
  <si>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</si>
  <si>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</si>
  <si>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</si>
  <si>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</si>
  <si>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</si>
  <si>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</si>
  <si>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</si>
  <si>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</si>
  <si>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</si>
  <si>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</si>
  <si>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</si>
  <si>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</si>
  <si>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</si>
  <si>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</si>
  <si>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</si>
  <si>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</si>
  <si>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</si>
  <si>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</si>
  <si>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</si>
  <si>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</si>
  <si>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</si>
  <si>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</si>
  <si>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</si>
  <si>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</si>
  <si>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</si>
  <si>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</si>
  <si>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</si>
  <si>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</si>
  <si>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</si>
  <si>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</si>
  <si>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</si>
  <si>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</si>
  <si>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</si>
  <si>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</si>
  <si>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</si>
  <si>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</si>
  <si>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</si>
  <si>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</si>
  <si>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</si>
  <si>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</si>
  <si>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</si>
  <si>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</si>
  <si>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</si>
  <si>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</si>
  <si>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</si>
  <si>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</si>
  <si>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</si>
  <si>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</si>
  <si>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</si>
  <si>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</si>
  <si>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</si>
  <si>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</si>
  <si>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</si>
  <si>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</si>
  <si>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</si>
  <si>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</si>
  <si>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</si>
  <si>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</si>
  <si>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</si>
  <si>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</si>
  <si>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</si>
  <si>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</si>
  <si>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</si>
  <si>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</si>
  <si>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</si>
  <si>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</si>
  <si>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</si>
  <si>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</si>
  <si>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</si>
  <si>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</si>
  <si>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</si>
  <si>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</si>
  <si>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</si>
  <si>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</si>
  <si>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</si>
  <si>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</si>
  <si>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</si>
  <si>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</si>
  <si>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</si>
  <si>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</si>
  <si>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</si>
  <si>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</si>
  <si>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</si>
  <si>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</si>
  <si>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</si>
  <si>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</si>
  <si>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</si>
  <si>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</si>
  <si>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</si>
  <si>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</si>
  <si>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</si>
  <si>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</si>
  <si>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</si>
  <si>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</si>
  <si>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</si>
  <si>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</si>
  <si>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</si>
  <si>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</si>
  <si>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</si>
  <si>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</si>
  <si>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</si>
  <si>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</si>
  <si>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</si>
  <si>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</si>
  <si>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</si>
  <si>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</si>
  <si>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</si>
  <si>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</si>
  <si>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</si>
  <si>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</si>
  <si>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</si>
  <si>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</si>
  <si>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</si>
  <si>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</si>
  <si>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</si>
  <si>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</si>
  <si>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</si>
  <si>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</si>
  <si>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</si>
  <si>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</si>
  <si>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</si>
  <si>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</si>
  <si>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</si>
  <si>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</si>
  <si>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</si>
  <si>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</si>
  <si>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</si>
  <si>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</si>
  <si>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</si>
  <si>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</si>
  <si>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</si>
  <si>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</si>
  <si>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</si>
  <si>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</si>
  <si>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</si>
  <si>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</si>
  <si>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</si>
  <si>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</si>
  <si>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</si>
  <si>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</si>
  <si>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</si>
  <si>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</si>
  <si>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</si>
  <si>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</si>
  <si>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</si>
  <si>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</si>
  <si>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</si>
  <si>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</si>
  <si>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</si>
  <si>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</si>
  <si>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</si>
  <si>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</si>
  <si>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</si>
  <si>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</si>
  <si>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</si>
  <si>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</si>
  <si>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</si>
  <si>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</si>
  <si>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</si>
  <si>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</si>
  <si>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</si>
  <si>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</si>
  <si>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</si>
  <si>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</si>
  <si>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</si>
  <si>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</si>
  <si>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</si>
  <si>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</si>
  <si>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</si>
  <si>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</si>
  <si>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</si>
  <si>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</si>
  <si>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</si>
  <si>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</si>
  <si>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</si>
  <si>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</si>
  <si>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</si>
  <si>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</si>
  <si>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</si>
  <si>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</si>
  <si>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</si>
  <si>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</si>
  <si>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</si>
  <si>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</si>
  <si>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</si>
  <si>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</si>
  <si>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</si>
  <si>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</si>
  <si>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</si>
  <si>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</si>
  <si>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</si>
  <si>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</si>
  <si>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</si>
  <si>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</si>
  <si>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</si>
  <si>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</si>
  <si>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</si>
  <si>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</si>
  <si>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</si>
  <si>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</si>
  <si>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</si>
  <si>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</si>
  <si>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</si>
  <si>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</si>
  <si>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</si>
  <si>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</si>
  <si>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</si>
  <si>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</si>
  <si>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</si>
  <si>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</si>
  <si>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</si>
  <si>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</si>
  <si>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</si>
  <si>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</si>
  <si>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</si>
  <si>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</si>
  <si>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</si>
  <si>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</si>
  <si>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</si>
  <si>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</si>
  <si>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</si>
  <si>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</si>
  <si>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</si>
  <si>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</si>
  <si>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</si>
  <si>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</si>
  <si>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</si>
  <si>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</si>
  <si>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</si>
  <si>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</si>
  <si>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</si>
  <si>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</si>
  <si>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</si>
  <si>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</si>
  <si>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</si>
  <si>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</si>
  <si>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</si>
  <si>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</si>
  <si>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</si>
  <si>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</si>
  <si>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</si>
  <si>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</si>
  <si>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</si>
  <si>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</si>
  <si>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</si>
  <si>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</si>
  <si>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</si>
  <si>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</si>
  <si>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</si>
  <si>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</si>
  <si>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</si>
  <si>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</si>
  <si>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</si>
  <si>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</si>
  <si>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</si>
  <si>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</si>
  <si>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</si>
  <si>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</si>
  <si>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</si>
  <si>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</si>
  <si>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</si>
  <si>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</si>
  <si>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</si>
  <si>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</si>
  <si>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</si>
  <si>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</si>
  <si>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</si>
  <si>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</si>
  <si>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</si>
  <si>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</si>
  <si>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</si>
  <si>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</si>
  <si>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</si>
  <si>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</si>
  <si>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</si>
  <si>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</si>
  <si>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</si>
  <si>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</si>
  <si>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</si>
  <si>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</si>
  <si>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</si>
  <si>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</si>
  <si>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</si>
  <si>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</si>
  <si>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</si>
  <si>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</si>
  <si>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</si>
  <si>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</si>
  <si>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</si>
  <si>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</si>
  <si>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</si>
  <si>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</si>
  <si>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</si>
  <si>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</si>
  <si>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</si>
  <si>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</si>
  <si>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</si>
  <si>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</si>
  <si>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</si>
  <si>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</si>
  <si>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</si>
  <si>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</si>
  <si>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</si>
  <si>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</si>
  <si>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</si>
  <si>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</si>
  <si>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</si>
  <si>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</si>
  <si>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</si>
  <si>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</si>
  <si>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</si>
  <si>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</si>
  <si>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</si>
  <si>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</si>
  <si>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</si>
  <si>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</si>
  <si>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</si>
  <si>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</si>
  <si>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</si>
  <si>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</si>
  <si>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</si>
  <si>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</si>
  <si>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</si>
  <si>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</si>
  <si>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</si>
  <si>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</si>
  <si>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</si>
  <si>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</si>
  <si>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</si>
  <si>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</si>
  <si>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</si>
  <si>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</si>
  <si>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</si>
  <si>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</si>
  <si>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</si>
  <si>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</si>
  <si>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</si>
  <si>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</si>
  <si>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</si>
  <si>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</si>
  <si>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</si>
  <si>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</si>
  <si>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</si>
  <si>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</si>
  <si>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</si>
  <si>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</si>
  <si>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</si>
  <si>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</si>
  <si>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</si>
  <si>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</si>
  <si>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</si>
  <si>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</si>
  <si>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</si>
  <si>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</si>
  <si>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</si>
  <si>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</si>
  <si>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</si>
  <si>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</si>
  <si>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</si>
  <si>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</si>
  <si>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</si>
  <si>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</si>
  <si>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</si>
  <si>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</si>
  <si>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</si>
  <si>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</si>
  <si>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</si>
  <si>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</si>
  <si>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</si>
  <si>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</si>
  <si>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</si>
  <si>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</si>
  <si>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</si>
  <si>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</si>
  <si>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</si>
  <si>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</si>
  <si>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</si>
  <si>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</si>
  <si>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</si>
  <si>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</si>
  <si>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</si>
  <si>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</si>
  <si>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</si>
  <si>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</si>
  <si>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</si>
  <si>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</si>
  <si>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</si>
  <si>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</si>
  <si>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</si>
  <si>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</si>
  <si>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</si>
  <si>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</si>
  <si>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</si>
  <si>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</si>
  <si>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</si>
  <si>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</si>
  <si>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</si>
  <si>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</si>
  <si>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</si>
  <si>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</si>
  <si>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</si>
  <si>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</si>
  <si>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</si>
  <si>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</si>
  <si>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</si>
  <si>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</si>
  <si>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</si>
  <si>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</si>
  <si>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</si>
  <si>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</si>
  <si>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</si>
  <si>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</si>
  <si>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</si>
  <si>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</si>
  <si>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</si>
  <si>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</si>
  <si>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</si>
  <si>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</si>
  <si>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</si>
  <si>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</si>
  <si>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</si>
  <si>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</si>
  <si>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</si>
  <si>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</si>
  <si>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</si>
  <si>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</si>
  <si>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</si>
  <si>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</si>
  <si>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</si>
  <si>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</si>
  <si>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</si>
  <si>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</si>
  <si>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</si>
  <si>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</si>
  <si>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</si>
  <si>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</si>
  <si>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</si>
  <si>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</si>
  <si>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</si>
  <si>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</si>
  <si>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</si>
  <si>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</si>
  <si>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</si>
  <si>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</si>
  <si>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</si>
  <si>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</si>
  <si>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</si>
  <si>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</si>
  <si>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</si>
  <si>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</si>
  <si>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</si>
  <si>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</si>
  <si>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</si>
  <si>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</si>
  <si>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</si>
  <si>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</si>
  <si>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</si>
  <si>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</si>
  <si>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</si>
  <si>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</si>
  <si>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</si>
  <si>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</si>
  <si>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</si>
  <si>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</si>
  <si>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</si>
  <si>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</si>
  <si>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</si>
  <si>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</si>
  <si>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</si>
  <si>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</si>
  <si>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</si>
  <si>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</si>
  <si>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</si>
  <si>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</si>
  <si>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</si>
  <si>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</si>
  <si>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</si>
  <si>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</si>
  <si>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</si>
  <si>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</si>
  <si>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</si>
  <si>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</si>
  <si>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</si>
  <si>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</si>
  <si>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</si>
  <si>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</si>
  <si>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</si>
  <si>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</si>
  <si>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</si>
  <si>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</si>
  <si>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</si>
  <si>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</si>
  <si>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</si>
  <si>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</si>
  <si>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</si>
  <si>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</si>
  <si>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</si>
  <si>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</si>
  <si>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</si>
  <si>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</si>
  <si>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</si>
  <si>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</si>
  <si>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</si>
  <si>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</si>
  <si>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</si>
  <si>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</si>
  <si>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</si>
  <si>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</si>
  <si>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</si>
  <si>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</si>
  <si>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</si>
  <si>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</si>
  <si>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</si>
  <si>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</si>
  <si>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</si>
  <si>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</si>
  <si>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</si>
  <si>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</si>
  <si>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</si>
  <si>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</si>
  <si>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</si>
  <si>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</si>
  <si>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</si>
  <si>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</si>
  <si>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</si>
  <si>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</si>
  <si>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</si>
  <si>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</si>
  <si>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</si>
  <si>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</si>
  <si>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</si>
  <si>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</si>
  <si>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</si>
  <si>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</si>
  <si>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</si>
  <si>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</si>
  <si>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</si>
  <si>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</si>
  <si>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</si>
  <si>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</si>
  <si>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</si>
  <si>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</si>
  <si>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</si>
  <si>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</si>
  <si>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</si>
  <si>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</si>
  <si>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</si>
  <si>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</si>
  <si>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</si>
  <si>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</si>
  <si>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</si>
  <si>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</si>
  <si>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</si>
  <si>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</si>
  <si>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</si>
  <si>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</si>
  <si>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</si>
  <si>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</si>
  <si>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</si>
  <si>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</si>
  <si>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</si>
  <si>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</si>
  <si>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</si>
  <si>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</si>
  <si>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</si>
  <si>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</si>
  <si>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</si>
  <si>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</si>
  <si>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</si>
  <si>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</si>
  <si>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</si>
  <si>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</si>
  <si>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</si>
  <si>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</si>
  <si>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</si>
  <si>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</si>
  <si>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</si>
  <si>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</si>
  <si>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</si>
  <si>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</si>
  <si>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</si>
  <si>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</si>
  <si>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</si>
  <si>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</si>
  <si>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</si>
  <si>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</si>
  <si>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</si>
  <si>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</si>
  <si>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</si>
  <si>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</si>
  <si>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</si>
  <si>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</si>
  <si>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</si>
  <si>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</si>
  <si>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</si>
  <si>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</si>
  <si>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</si>
  <si>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</si>
  <si>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</si>
  <si>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</si>
  <si>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</si>
  <si>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</si>
  <si>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</si>
  <si>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</si>
  <si>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</si>
  <si>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</si>
  <si>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</si>
  <si>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</si>
  <si>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</si>
  <si>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</si>
  <si>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</si>
  <si>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</si>
  <si>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</si>
  <si>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</si>
  <si>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</si>
  <si>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</si>
  <si>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</si>
  <si>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</si>
  <si>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</si>
  <si>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</si>
  <si>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</si>
  <si>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</si>
  <si>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</si>
  <si>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</si>
  <si>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</si>
  <si>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</si>
  <si>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</si>
  <si>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</si>
  <si>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</si>
  <si>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</si>
  <si>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</si>
  <si>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</si>
  <si>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</si>
  <si>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</si>
  <si>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</si>
  <si>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</si>
  <si>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</si>
  <si>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</si>
  <si>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</si>
  <si>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</si>
  <si>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</si>
  <si>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</si>
  <si>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</si>
  <si>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</si>
  <si>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</si>
  <si>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</si>
  <si>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</si>
  <si>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</si>
  <si>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</si>
  <si>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</si>
  <si>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</si>
  <si>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</si>
  <si>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</si>
  <si>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</si>
  <si>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</si>
  <si>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</si>
  <si>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</si>
  <si>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</si>
  <si>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</si>
  <si>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</si>
  <si>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</si>
  <si>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</si>
  <si>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</si>
  <si>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</si>
  <si>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</si>
  <si>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</si>
  <si>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</si>
  <si>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</si>
  <si>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</si>
  <si>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</si>
  <si>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</si>
  <si>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</si>
  <si>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</si>
  <si>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</si>
  <si>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</si>
  <si>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</si>
  <si>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</si>
  <si>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</si>
  <si>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</si>
  <si>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</si>
  <si>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</si>
  <si>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</si>
  <si>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</si>
  <si>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</si>
  <si>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</si>
  <si>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</si>
  <si>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</si>
  <si>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</si>
  <si>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</si>
  <si>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</si>
  <si>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</si>
  <si>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</si>
  <si>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</si>
  <si>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</si>
  <si>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</si>
  <si>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</si>
  <si>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</si>
  <si>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</si>
  <si>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</si>
  <si>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</si>
  <si>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</si>
  <si>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</si>
  <si>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</si>
  <si>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</si>
  <si>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</si>
  <si>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</si>
  <si>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</si>
  <si>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</si>
  <si>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</si>
  <si>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</si>
  <si>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</si>
  <si>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</si>
  <si>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</si>
  <si>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</si>
  <si>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</si>
  <si>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</si>
  <si>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</si>
  <si>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</si>
  <si>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</si>
  <si>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</si>
  <si>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</si>
  <si>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</si>
  <si>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</si>
  <si>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</si>
  <si>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</si>
  <si>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</si>
  <si>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</si>
  <si>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</si>
  <si>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</si>
  <si>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</si>
  <si>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</si>
  <si>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</si>
  <si>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</si>
  <si>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</si>
  <si>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</si>
  <si>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</si>
  <si>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</si>
  <si>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</si>
  <si>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</si>
  <si>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</si>
  <si>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</si>
  <si>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</si>
  <si>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</si>
  <si>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</si>
  <si>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</si>
  <si>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</si>
  <si>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</si>
  <si>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</si>
  <si>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</si>
  <si>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</si>
  <si>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</si>
  <si>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</si>
  <si>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</si>
  <si>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</si>
  <si>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</si>
  <si>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</si>
  <si>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</si>
  <si>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</si>
  <si>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</si>
  <si>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</si>
  <si>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</si>
  <si>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</si>
  <si>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</si>
  <si>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</si>
  <si>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</si>
  <si>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</si>
  <si>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</si>
  <si>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</si>
  <si>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</si>
  <si>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</si>
  <si>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</si>
  <si>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</si>
  <si>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</si>
  <si>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</si>
  <si>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</si>
  <si>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</si>
  <si>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</si>
  <si>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</si>
  <si>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</si>
  <si>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</si>
  <si>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</si>
  <si>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</si>
  <si>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</si>
  <si>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</si>
  <si>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</si>
  <si>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</si>
  <si>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</si>
  <si>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</si>
  <si>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</si>
  <si>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</si>
  <si>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</si>
  <si>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</si>
  <si>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</si>
  <si>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</si>
  <si>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</si>
  <si>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</si>
  <si>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</si>
  <si>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</si>
  <si>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</si>
  <si>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</si>
  <si>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</si>
  <si>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</si>
  <si>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</si>
  <si>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</si>
  <si>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</si>
  <si>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</si>
  <si>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</si>
  <si>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</si>
  <si>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</si>
  <si>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</si>
  <si>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</si>
  <si>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</si>
  <si>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</si>
  <si>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</si>
  <si>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</si>
  <si>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</si>
  <si>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</si>
  <si>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</si>
  <si>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</si>
  <si>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</si>
  <si>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</si>
  <si>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</si>
  <si>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</si>
  <si>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</si>
  <si>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</si>
  <si>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</si>
  <si>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</si>
  <si>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</si>
  <si>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</si>
  <si>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</si>
  <si>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</si>
  <si>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</si>
  <si>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</si>
  <si>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</si>
  <si>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</si>
  <si>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</si>
  <si>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</si>
  <si>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</si>
  <si>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</si>
  <si>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</si>
  <si>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</si>
  <si>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</si>
  <si>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</si>
  <si>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</si>
  <si>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</si>
  <si>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</si>
  <si>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</si>
  <si>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</si>
  <si>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</si>
  <si>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</si>
  <si>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</si>
  <si>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</si>
  <si>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</si>
  <si>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</si>
  <si>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</si>
  <si>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</si>
  <si>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</si>
  <si>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</si>
  <si>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</si>
  <si>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</si>
  <si>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</si>
  <si>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</si>
  <si>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</si>
  <si>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</si>
  <si>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</si>
  <si>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</si>
  <si>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</si>
  <si>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</si>
  <si>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</si>
  <si>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</si>
  <si>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</si>
  <si>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</si>
  <si>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</si>
  <si>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</si>
  <si>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</si>
  <si>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</si>
  <si>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</si>
  <si>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</si>
  <si>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</si>
  <si>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</si>
  <si>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</si>
  <si>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</si>
  <si>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</si>
  <si>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</si>
  <si>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</si>
  <si>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</si>
  <si>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</si>
  <si>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</si>
  <si>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</si>
  <si>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</si>
  <si>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</si>
  <si>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</si>
  <si>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</si>
  <si>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</si>
  <si>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</si>
  <si>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</si>
  <si>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</si>
  <si>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</si>
  <si>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</si>
  <si>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</si>
  <si>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</si>
  <si>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</si>
  <si>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</si>
  <si>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</si>
  <si>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</si>
  <si>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</si>
  <si>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</si>
  <si>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</si>
  <si>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</si>
  <si>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</si>
  <si>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</si>
  <si>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</si>
  <si>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</si>
  <si>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</si>
  <si>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</si>
  <si>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</si>
  <si>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</si>
  <si>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</si>
  <si>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</si>
  <si>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</si>
  <si>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</si>
  <si>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</si>
  <si>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</si>
  <si>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</si>
  <si>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</si>
  <si>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</si>
  <si>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</si>
  <si>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</si>
  <si>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</si>
  <si>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</si>
  <si>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</si>
  <si>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</si>
  <si>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</si>
  <si>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</si>
  <si>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</si>
  <si>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</si>
  <si>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</si>
  <si>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</si>
  <si>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</si>
  <si>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</si>
  <si>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</si>
  <si>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</si>
  <si>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</si>
  <si>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</si>
  <si>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</si>
  <si>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</si>
  <si>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</si>
  <si>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</si>
  <si>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</si>
  <si>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</si>
  <si>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</si>
  <si>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</si>
  <si>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</si>
  <si>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</si>
  <si>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</si>
  <si>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</si>
  <si>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</si>
  <si>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</si>
  <si>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</si>
  <si>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</si>
  <si>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</si>
  <si>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</si>
  <si>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</si>
  <si>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</si>
  <si>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</si>
  <si>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</si>
  <si>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</si>
  <si>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</si>
  <si>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</si>
  <si>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</si>
  <si>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</si>
  <si>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</si>
  <si>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</si>
  <si>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</si>
  <si>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</si>
  <si>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</si>
  <si>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</si>
  <si>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</si>
  <si>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</si>
  <si>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</si>
  <si>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</si>
  <si>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</si>
  <si>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</si>
  <si>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</si>
  <si>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</si>
  <si>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</si>
  <si>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</si>
  <si>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</si>
  <si>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</si>
  <si>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</si>
  <si>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</si>
  <si>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</si>
  <si>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</si>
  <si>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</si>
  <si>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</si>
  <si>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</si>
  <si>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</si>
  <si>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</si>
  <si>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</si>
  <si>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</si>
  <si>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</si>
  <si>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</si>
  <si>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</si>
  <si>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</si>
  <si>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</si>
  <si>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</si>
  <si>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</si>
  <si>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</si>
  <si>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</si>
  <si>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</si>
  <si>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</si>
  <si>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</si>
  <si>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</si>
  <si>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</si>
  <si>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</si>
  <si>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</si>
  <si>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</si>
  <si>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</si>
  <si>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</si>
  <si>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</si>
  <si>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</si>
  <si>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</si>
  <si>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</si>
  <si>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</si>
  <si>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</si>
  <si>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</si>
  <si>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</si>
  <si>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</si>
  <si>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</si>
  <si>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</si>
  <si>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</si>
  <si>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</si>
  <si>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</si>
  <si>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</si>
  <si>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</si>
  <si>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</si>
  <si>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</si>
  <si>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</si>
  <si>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</si>
  <si>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</si>
  <si>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</si>
  <si>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</si>
  <si>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</si>
  <si>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</si>
  <si>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</si>
  <si>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</si>
  <si>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</si>
  <si>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</si>
  <si>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</si>
  <si>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</si>
  <si>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</si>
  <si>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</si>
  <si>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</si>
  <si>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</si>
  <si>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</si>
  <si>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</si>
  <si>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</si>
  <si>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</si>
  <si>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</si>
  <si>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</si>
  <si>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</si>
  <si>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</si>
  <si>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</si>
  <si>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</si>
  <si>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</si>
  <si>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</si>
  <si>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</si>
  <si>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</si>
  <si>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</si>
  <si>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</si>
  <si>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</si>
  <si>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</si>
  <si>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</si>
  <si>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</si>
  <si>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</si>
  <si>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</si>
  <si>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</si>
  <si>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</si>
  <si>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</si>
  <si>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</si>
  <si>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</si>
  <si>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</si>
  <si>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</si>
  <si>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</si>
  <si>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</si>
  <si>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</si>
  <si>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</si>
  <si>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</si>
  <si>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</si>
  <si>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</si>
  <si>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</si>
  <si>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</si>
  <si>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</si>
  <si>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</si>
  <si>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</si>
  <si>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</si>
  <si>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</si>
  <si>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</si>
  <si>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</si>
  <si>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</si>
  <si>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</si>
  <si>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</si>
  <si>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</si>
  <si>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</si>
  <si>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</si>
  <si>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</si>
  <si>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</si>
  <si>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</si>
  <si>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</si>
  <si>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</si>
  <si>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</si>
  <si>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</si>
  <si>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</si>
  <si>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</si>
  <si>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</si>
  <si>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</si>
  <si>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</si>
  <si>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</si>
  <si>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</si>
  <si>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</si>
  <si>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</si>
  <si>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</si>
  <si>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</si>
  <si>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</si>
  <si>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</si>
  <si>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</si>
  <si>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</si>
  <si>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</si>
  <si>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</si>
  <si>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</si>
  <si>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</si>
  <si>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</si>
  <si>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</si>
  <si>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</si>
  <si>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</si>
  <si>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</si>
  <si>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</si>
  <si>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</si>
  <si>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</si>
  <si>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</si>
  <si>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</si>
  <si>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</si>
  <si>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</si>
  <si>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</si>
  <si>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</si>
  <si>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</si>
  <si>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</si>
  <si>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</si>
  <si>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</si>
  <si>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</si>
  <si>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</si>
  <si>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b1020</t>
  </si>
  <si>
    <t>d898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</si>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</sst>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5606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1019</v>
      </c>
      <c r="O6" s="1010"/>
      <c r="P6" s="1047">
        <f>OTCHET!F9</f>
        <v>42825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1</v>
      </c>
      <c r="K19" s="1097"/>
      <c r="L19" s="1116">
        <f t="shared" si="4"/>
        <v>0</v>
      </c>
      <c r="M19" s="1097"/>
      <c r="N19" s="1117">
        <f t="shared" si="5"/>
        <v>1</v>
      </c>
      <c r="O19" s="1099"/>
      <c r="P19" s="1115">
        <f>+ROUND(+SUM(OTCHET!E82:E89),0)</f>
        <v>0</v>
      </c>
      <c r="Q19" s="1116">
        <f>+ROUND(+SUM(OTCHET!L82:L89),0)</f>
        <v>1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1</v>
      </c>
      <c r="K22" s="1097"/>
      <c r="L22" s="1128">
        <f>+ROUND(+SUM(L13:L21),0)</f>
        <v>0</v>
      </c>
      <c r="M22" s="1097"/>
      <c r="N22" s="1129">
        <f>+ROUND(+SUM(N13:N21),0)</f>
        <v>1</v>
      </c>
      <c r="O22" s="1099"/>
      <c r="P22" s="1127">
        <f>+ROUND(+SUM(P13:P21),0)</f>
        <v>0</v>
      </c>
      <c r="Q22" s="1128">
        <f>+ROUND(+SUM(Q13:Q21),0)</f>
        <v>1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1</v>
      </c>
      <c r="K47" s="1097"/>
      <c r="L47" s="1202">
        <f>+ROUND(L22+L27+L34+L39+L45,0)</f>
        <v>0</v>
      </c>
      <c r="M47" s="1097"/>
      <c r="N47" s="1203">
        <f>+ROUND(N22+N27+N34+N39+N45,0)</f>
        <v>1</v>
      </c>
      <c r="O47" s="1204"/>
      <c r="P47" s="1201">
        <f>+ROUND(P22+P27+P34+P39+P45,0)</f>
        <v>0</v>
      </c>
      <c r="Q47" s="1202">
        <f>+ROUND(Q22+Q27+Q34+Q39+Q45,0)</f>
        <v>1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16700</v>
      </c>
      <c r="K50" s="1097"/>
      <c r="L50" s="1104">
        <f>+IF($P$2=33,$Q50,0)</f>
        <v>0</v>
      </c>
      <c r="M50" s="1097"/>
      <c r="N50" s="1134">
        <f>+ROUND(+G50+J50+L50,0)</f>
        <v>16700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16700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73777</v>
      </c>
      <c r="K53" s="1097"/>
      <c r="L53" s="1122">
        <f>+IF($P$2=33,$Q53,0)</f>
        <v>0</v>
      </c>
      <c r="M53" s="1097"/>
      <c r="N53" s="1123">
        <f>+ROUND(+G53+J53+L53,0)</f>
        <v>73777</v>
      </c>
      <c r="O53" s="1099"/>
      <c r="P53" s="1121">
        <f>+ROUND(OTCHET!E186+OTCHET!E189,0)</f>
        <v>0</v>
      </c>
      <c r="Q53" s="1122">
        <f>+ROUND(OTCHET!L186+OTCHET!L189,0)</f>
        <v>73777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12788</v>
      </c>
      <c r="K54" s="1097"/>
      <c r="L54" s="1122">
        <f>+IF($P$2=33,$Q54,0)</f>
        <v>0</v>
      </c>
      <c r="M54" s="1097"/>
      <c r="N54" s="1123">
        <f>+ROUND(+G54+J54+L54,0)</f>
        <v>12788</v>
      </c>
      <c r="O54" s="1099"/>
      <c r="P54" s="1121">
        <f>+ROUND(OTCHET!E195+OTCHET!E203,0)</f>
        <v>0</v>
      </c>
      <c r="Q54" s="1122">
        <f>+ROUND(OTCHET!L195+OTCHET!L203,0)</f>
        <v>12788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103265</v>
      </c>
      <c r="K55" s="1097"/>
      <c r="L55" s="1210">
        <f>+ROUND(+SUM(L50:L54),0)</f>
        <v>0</v>
      </c>
      <c r="M55" s="1097"/>
      <c r="N55" s="1211">
        <f>+ROUND(+SUM(N50:N54),0)</f>
        <v>103265</v>
      </c>
      <c r="O55" s="1099"/>
      <c r="P55" s="1209">
        <f>+ROUND(+SUM(P50:P54),0)</f>
        <v>0</v>
      </c>
      <c r="Q55" s="1210">
        <f>+ROUND(+SUM(Q50:Q54),0)</f>
        <v>103265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4699</v>
      </c>
      <c r="K68" s="1097"/>
      <c r="L68" s="1104">
        <f>+IF($P$2=33,$Q68,0)</f>
        <v>0</v>
      </c>
      <c r="M68" s="1097"/>
      <c r="N68" s="1134">
        <f>+ROUND(+G68+J68+L68,0)</f>
        <v>4699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4699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4699</v>
      </c>
      <c r="K70" s="1097"/>
      <c r="L70" s="1210">
        <f>+ROUND(+SUM(L68:L69),0)</f>
        <v>0</v>
      </c>
      <c r="M70" s="1097"/>
      <c r="N70" s="1211">
        <f>+ROUND(+SUM(N68:N69),0)</f>
        <v>4699</v>
      </c>
      <c r="O70" s="1099"/>
      <c r="P70" s="1209">
        <f>+ROUND(+SUM(P68:P69),0)</f>
        <v>0</v>
      </c>
      <c r="Q70" s="1210">
        <f>+ROUND(+SUM(Q68:Q69),0)</f>
        <v>4699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107964</v>
      </c>
      <c r="K76" s="1097"/>
      <c r="L76" s="1235">
        <f>+ROUND(L55+L62+L66+L70+L74,0)</f>
        <v>0</v>
      </c>
      <c r="M76" s="1097"/>
      <c r="N76" s="1236">
        <f>+ROUND(N55+N62+N66+N70+N74,0)</f>
        <v>107964</v>
      </c>
      <c r="O76" s="1099"/>
      <c r="P76" s="1233">
        <f>+ROUND(P55+P62+P66+P70+P74,0)</f>
        <v>0</v>
      </c>
      <c r="Q76" s="1234">
        <f>+ROUND(Q55+Q62+Q66+Q70+Q74,0)</f>
        <v>107964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107672</v>
      </c>
      <c r="K78" s="1097"/>
      <c r="L78" s="1110">
        <f>+IF($P$2=33,$Q78,0)</f>
        <v>0</v>
      </c>
      <c r="M78" s="1097"/>
      <c r="N78" s="1111">
        <f>+ROUND(+G78+J78+L78,0)</f>
        <v>107672</v>
      </c>
      <c r="O78" s="1099"/>
      <c r="P78" s="1109">
        <f>+ROUND(OTCHET!E415,0)</f>
        <v>0</v>
      </c>
      <c r="Q78" s="1110">
        <f>+ROUND(OTCHET!L415,0)</f>
        <v>107672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24000</v>
      </c>
      <c r="K79" s="1097"/>
      <c r="L79" s="1122">
        <f>+IF($P$2=33,$Q79,0)</f>
        <v>0</v>
      </c>
      <c r="M79" s="1097"/>
      <c r="N79" s="1123">
        <f>+ROUND(+G79+J79+L79,0)</f>
        <v>24000</v>
      </c>
      <c r="O79" s="1099"/>
      <c r="P79" s="1121">
        <f>+ROUND(OTCHET!E425,0)</f>
        <v>0</v>
      </c>
      <c r="Q79" s="1122">
        <f>+ROUND(OTCHET!L425,0)</f>
        <v>24000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131672</v>
      </c>
      <c r="K80" s="1097"/>
      <c r="L80" s="1244">
        <f>+ROUND(L78+L79,0)</f>
        <v>0</v>
      </c>
      <c r="M80" s="1097"/>
      <c r="N80" s="1245">
        <f>+ROUND(N78+N79,0)</f>
        <v>131672</v>
      </c>
      <c r="O80" s="1099"/>
      <c r="P80" s="1243">
        <f>+ROUND(P78+P79,0)</f>
        <v>0</v>
      </c>
      <c r="Q80" s="1244">
        <f>+ROUND(Q78+Q79,0)</f>
        <v>131672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23709</v>
      </c>
      <c r="K82" s="1097"/>
      <c r="L82" s="1257">
        <f>+ROUND(L47,0)-ROUND(L76,0)+ROUND(L80,0)</f>
        <v>0</v>
      </c>
      <c r="M82" s="1097"/>
      <c r="N82" s="1258">
        <f>+ROUND(N47,0)-ROUND(N76,0)+ROUND(N80,0)</f>
        <v>23709</v>
      </c>
      <c r="O82" s="1259"/>
      <c r="P82" s="1256">
        <f>+ROUND(P47,0)-ROUND(P76,0)+ROUND(P80,0)</f>
        <v>0</v>
      </c>
      <c r="Q82" s="1257">
        <f>+ROUND(Q47,0)-ROUND(Q76,0)+ROUND(Q80,0)</f>
        <v>23709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-23709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-23709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-23709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8105</v>
      </c>
      <c r="K127" s="1097"/>
      <c r="L127" s="1110">
        <f>+IF($P$2=33,$Q127,0)</f>
        <v>0</v>
      </c>
      <c r="M127" s="1097"/>
      <c r="N127" s="1111">
        <f>+ROUND(+G127+J127+L127,0)</f>
        <v>8105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8105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31814</v>
      </c>
      <c r="K129" s="1097"/>
      <c r="L129" s="1122">
        <f>+IF($P$2=33,$Q129,0)</f>
        <v>0</v>
      </c>
      <c r="M129" s="1097"/>
      <c r="N129" s="1123">
        <f>+ROUND(+G129+J129+L129,0)</f>
        <v>31814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31814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23709</v>
      </c>
      <c r="K130" s="1097"/>
      <c r="L130" s="1297">
        <f>+ROUND(+L129-L127-L128,0)</f>
        <v>0</v>
      </c>
      <c r="M130" s="1097"/>
      <c r="N130" s="1298">
        <f>+ROUND(+N129-N127-N128,0)</f>
        <v>23709</v>
      </c>
      <c r="O130" s="1099"/>
      <c r="P130" s="1296">
        <f>+ROUND(+P129-P127-P128,0)</f>
        <v>0</v>
      </c>
      <c r="Q130" s="1297">
        <f>+ROUND(+Q129-Q127-Q128,0)</f>
        <v>23709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42825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1</v>
      </c>
      <c r="G22" s="765">
        <f>+G23+G25+G36+G37</f>
        <v>1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1</v>
      </c>
      <c r="G25" s="784">
        <f>+G26+G30+G31+G32+G33</f>
        <v>1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1</v>
      </c>
      <c r="G26" s="789">
        <f>OTCHET!I75</f>
        <v>1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107964</v>
      </c>
      <c r="G38" s="849">
        <f>SUM(G39:G53)-G44-G46-G51-G52</f>
        <v>107964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73777</v>
      </c>
      <c r="G40" s="817">
        <f>OTCHET!I189</f>
        <v>73777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12788</v>
      </c>
      <c r="G41" s="817">
        <f>+OTCHET!I195+OTCHET!I203</f>
        <v>12788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16700</v>
      </c>
      <c r="G42" s="817">
        <f>+OTCHET!I204+OTCHET!I222+OTCHET!I271</f>
        <v>16700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4699</v>
      </c>
      <c r="G45" s="869">
        <f>+OTCHET!I255+OTCHET!I256+OTCHET!I257+OTCHET!I258</f>
        <v>4699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131672</v>
      </c>
      <c r="G54" s="895">
        <f>+G55+G56+G60</f>
        <v>131672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131672</v>
      </c>
      <c r="G56" s="904">
        <f>+OTCHET!I379+OTCHET!I387+OTCHET!I392+OTCHET!I395+OTCHET!I398+OTCHET!I401+OTCHET!I402+OTCHET!I405+OTCHET!I418+OTCHET!I419+OTCHET!I420+OTCHET!I421+OTCHET!I422</f>
        <v>131672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24000</v>
      </c>
      <c r="G57" s="908">
        <f>+OTCHET!I418+OTCHET!I419+OTCHET!I420+OTCHET!I421+OTCHET!I422</f>
        <v>24000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23709</v>
      </c>
      <c r="G62" s="930">
        <f>+G22-G38+G54-G61</f>
        <v>23709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-23709</v>
      </c>
      <c r="G64" s="940">
        <f>SUM(+G66+G74+G75+G82+G83+G84+G87+G88+G89+G90+G91+G92+G93)</f>
        <v>-23709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8105</v>
      </c>
      <c r="G88" s="904">
        <f>+OTCHET!I563+OTCHET!I564+OTCHET!I565+OTCHET!I566+OTCHET!I567+OTCHET!I568</f>
        <v>8105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-31814</v>
      </c>
      <c r="G89" s="817">
        <f>+OTCHET!I569+OTCHET!I570+OTCHET!I571+OTCHET!I572+OTCHET!I573+OTCHET!I574+OTCHET!I575</f>
        <v>-31814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B877">
      <selection activeCell="D898" sqref="D89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42825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март</v>
      </c>
      <c r="G10" s="113"/>
      <c r="H10" s="114"/>
      <c r="I10" s="1763" t="s">
        <v>989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Криводол</v>
      </c>
      <c r="C12" s="1792"/>
      <c r="D12" s="1793"/>
      <c r="E12" s="118" t="s">
        <v>983</v>
      </c>
      <c r="F12" s="1591" t="s">
        <v>1447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2" t="s">
        <v>2042</v>
      </c>
      <c r="F19" s="1833"/>
      <c r="G19" s="1833"/>
      <c r="H19" s="1834"/>
      <c r="I19" s="1838" t="s">
        <v>2043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1</v>
      </c>
      <c r="J75" s="169">
        <f t="shared" si="13"/>
        <v>0</v>
      </c>
      <c r="K75" s="170">
        <f>SUM(K76:K89)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>
        <v>0</v>
      </c>
      <c r="G82" s="159">
        <v>0</v>
      </c>
      <c r="H82" s="160">
        <v>0</v>
      </c>
      <c r="I82" s="158">
        <v>1</v>
      </c>
      <c r="J82" s="159">
        <v>0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1</v>
      </c>
      <c r="J168" s="213">
        <f t="shared" si="39"/>
        <v>0</v>
      </c>
      <c r="K168" s="214">
        <f t="shared" si="39"/>
        <v>0</v>
      </c>
      <c r="L168" s="211">
        <f t="shared" si="39"/>
        <v>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Криводол</v>
      </c>
      <c r="C178" s="1792"/>
      <c r="D178" s="1793"/>
      <c r="E178" s="232" t="s">
        <v>908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2" t="s">
        <v>2044</v>
      </c>
      <c r="F182" s="1833"/>
      <c r="G182" s="1833"/>
      <c r="H182" s="1834"/>
      <c r="I182" s="1841" t="s">
        <v>2045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761</v>
      </c>
      <c r="D186" s="182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764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73777</v>
      </c>
      <c r="J189" s="276">
        <f t="shared" si="45"/>
        <v>0</v>
      </c>
      <c r="K189" s="277">
        <f t="shared" si="45"/>
        <v>0</v>
      </c>
      <c r="L189" s="274">
        <f t="shared" si="45"/>
        <v>73777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60730</v>
      </c>
      <c r="J190" s="284">
        <f t="shared" si="46"/>
        <v>0</v>
      </c>
      <c r="K190" s="285">
        <f t="shared" si="46"/>
        <v>0</v>
      </c>
      <c r="L190" s="282">
        <f t="shared" si="46"/>
        <v>60730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12627</v>
      </c>
      <c r="J191" s="298">
        <f t="shared" si="46"/>
        <v>0</v>
      </c>
      <c r="K191" s="299">
        <f t="shared" si="46"/>
        <v>0</v>
      </c>
      <c r="L191" s="296">
        <f t="shared" si="46"/>
        <v>12627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420</v>
      </c>
      <c r="J193" s="298">
        <f t="shared" si="46"/>
        <v>0</v>
      </c>
      <c r="K193" s="299">
        <f t="shared" si="46"/>
        <v>0</v>
      </c>
      <c r="L193" s="296">
        <f t="shared" si="46"/>
        <v>420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12788</v>
      </c>
      <c r="J195" s="276">
        <f t="shared" si="47"/>
        <v>0</v>
      </c>
      <c r="K195" s="277">
        <f t="shared" si="47"/>
        <v>0</v>
      </c>
      <c r="L195" s="274">
        <f t="shared" si="47"/>
        <v>12788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7851</v>
      </c>
      <c r="J196" s="284">
        <f t="shared" si="48"/>
        <v>0</v>
      </c>
      <c r="K196" s="285">
        <f t="shared" si="48"/>
        <v>0</v>
      </c>
      <c r="L196" s="282">
        <f t="shared" si="48"/>
        <v>7851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3489</v>
      </c>
      <c r="J199" s="298">
        <f t="shared" si="48"/>
        <v>0</v>
      </c>
      <c r="K199" s="299">
        <f t="shared" si="48"/>
        <v>0</v>
      </c>
      <c r="L199" s="296">
        <f t="shared" si="48"/>
        <v>3489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1448</v>
      </c>
      <c r="J200" s="298">
        <f t="shared" si="48"/>
        <v>0</v>
      </c>
      <c r="K200" s="299">
        <f t="shared" si="48"/>
        <v>0</v>
      </c>
      <c r="L200" s="296">
        <f t="shared" si="48"/>
        <v>1448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16700</v>
      </c>
      <c r="J204" s="276">
        <f t="shared" si="49"/>
        <v>0</v>
      </c>
      <c r="K204" s="277">
        <f t="shared" si="49"/>
        <v>0</v>
      </c>
      <c r="L204" s="311">
        <f t="shared" si="49"/>
        <v>16700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15257</v>
      </c>
      <c r="J205" s="284">
        <f t="shared" si="50"/>
        <v>0</v>
      </c>
      <c r="K205" s="285">
        <f t="shared" si="50"/>
        <v>0</v>
      </c>
      <c r="L205" s="282">
        <f t="shared" si="50"/>
        <v>15257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464</v>
      </c>
      <c r="J210" s="317">
        <f t="shared" si="50"/>
        <v>0</v>
      </c>
      <c r="K210" s="318">
        <f t="shared" si="50"/>
        <v>0</v>
      </c>
      <c r="L210" s="315">
        <f t="shared" si="50"/>
        <v>464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979</v>
      </c>
      <c r="J211" s="323">
        <f t="shared" si="50"/>
        <v>0</v>
      </c>
      <c r="K211" s="324">
        <f t="shared" si="50"/>
        <v>0</v>
      </c>
      <c r="L211" s="321">
        <f t="shared" si="50"/>
        <v>979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739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1684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4699</v>
      </c>
      <c r="J258" s="276">
        <f t="shared" si="64"/>
        <v>0</v>
      </c>
      <c r="K258" s="277">
        <f t="shared" si="64"/>
        <v>0</v>
      </c>
      <c r="L258" s="311">
        <f t="shared" si="64"/>
        <v>4699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4699</v>
      </c>
      <c r="J260" s="298">
        <f t="shared" si="65"/>
        <v>0</v>
      </c>
      <c r="K260" s="299">
        <f t="shared" si="65"/>
        <v>0</v>
      </c>
      <c r="L260" s="296">
        <f t="shared" si="65"/>
        <v>4699</v>
      </c>
      <c r="M260" s="7">
        <f t="shared" si="63"/>
        <v>1</v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1689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1686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1687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702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703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933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711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107964</v>
      </c>
      <c r="J301" s="398">
        <f t="shared" si="79"/>
        <v>0</v>
      </c>
      <c r="K301" s="399">
        <f t="shared" si="79"/>
        <v>0</v>
      </c>
      <c r="L301" s="396">
        <f t="shared" si="79"/>
        <v>107964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Криводол</v>
      </c>
      <c r="C349" s="1792"/>
      <c r="D349" s="1793"/>
      <c r="E349" s="411" t="s">
        <v>908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4" t="s">
        <v>2046</v>
      </c>
      <c r="F353" s="1845"/>
      <c r="G353" s="1845"/>
      <c r="H353" s="184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107672</v>
      </c>
      <c r="J395" s="1655">
        <f t="shared" si="92"/>
        <v>0</v>
      </c>
      <c r="K395" s="446">
        <f>SUM(K396:K397)</f>
        <v>0</v>
      </c>
      <c r="L395" s="1380">
        <f t="shared" si="92"/>
        <v>107672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107672</v>
      </c>
      <c r="J396" s="1647">
        <v>0</v>
      </c>
      <c r="K396" s="1653">
        <v>0</v>
      </c>
      <c r="L396" s="1381">
        <f>I396+J396+K396</f>
        <v>107672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942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697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698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716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107672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107672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784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721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24000</v>
      </c>
      <c r="J420" s="1631">
        <v>0</v>
      </c>
      <c r="K420" s="1481">
        <v>0</v>
      </c>
      <c r="L420" s="1380">
        <f>I420+J420+K420</f>
        <v>24000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700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946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24000</v>
      </c>
      <c r="J425" s="515">
        <f t="shared" si="100"/>
        <v>0</v>
      </c>
      <c r="K425" s="516">
        <f t="shared" si="100"/>
        <v>0</v>
      </c>
      <c r="L425" s="513">
        <f t="shared" si="100"/>
        <v>24000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Криводол</v>
      </c>
      <c r="C434" s="1792"/>
      <c r="D434" s="1793"/>
      <c r="E434" s="411" t="s">
        <v>908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2048</v>
      </c>
      <c r="F438" s="1833"/>
      <c r="G438" s="1833"/>
      <c r="H438" s="1834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23709</v>
      </c>
      <c r="J441" s="548">
        <f t="shared" si="103"/>
        <v>0</v>
      </c>
      <c r="K441" s="549">
        <f t="shared" si="103"/>
        <v>0</v>
      </c>
      <c r="L441" s="550">
        <f t="shared" si="103"/>
        <v>23709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-23709</v>
      </c>
      <c r="J442" s="555">
        <f t="shared" si="104"/>
        <v>0</v>
      </c>
      <c r="K442" s="556">
        <f t="shared" si="104"/>
        <v>0</v>
      </c>
      <c r="L442" s="557">
        <f>+L593</f>
        <v>-23709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Криводол</v>
      </c>
      <c r="C450" s="1792"/>
      <c r="D450" s="1793"/>
      <c r="E450" s="411" t="s">
        <v>908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5" t="s">
        <v>2050</v>
      </c>
      <c r="F454" s="1836"/>
      <c r="G454" s="1836"/>
      <c r="H454" s="183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785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788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2024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791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798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950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955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956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957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958</v>
      </c>
      <c r="D520" s="177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960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961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962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963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972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-23709</v>
      </c>
      <c r="J562" s="581">
        <f t="shared" si="133"/>
        <v>0</v>
      </c>
      <c r="K562" s="582">
        <f t="shared" si="133"/>
        <v>0</v>
      </c>
      <c r="L562" s="579">
        <f t="shared" si="133"/>
        <v>-23709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8105</v>
      </c>
      <c r="J563" s="153">
        <v>0</v>
      </c>
      <c r="K563" s="585">
        <v>0</v>
      </c>
      <c r="L563" s="1381">
        <f t="shared" si="121"/>
        <v>8105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-31814</v>
      </c>
      <c r="J569" s="153">
        <v>0</v>
      </c>
      <c r="K569" s="1669">
        <v>0</v>
      </c>
      <c r="L569" s="1395">
        <f t="shared" si="134"/>
        <v>-31814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977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850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-23709</v>
      </c>
      <c r="J593" s="665">
        <f t="shared" si="138"/>
        <v>0</v>
      </c>
      <c r="K593" s="667">
        <f t="shared" si="138"/>
        <v>0</v>
      </c>
      <c r="L593" s="663">
        <f t="shared" si="138"/>
        <v>-23709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895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898</v>
      </c>
      <c r="C600" s="1754"/>
      <c r="D600" s="673" t="s">
        <v>899</v>
      </c>
      <c r="E600" s="674"/>
      <c r="F600" s="675"/>
      <c r="G600" s="1755" t="s">
        <v>895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900</v>
      </c>
      <c r="E601" s="677"/>
      <c r="F601" s="678"/>
      <c r="G601" s="679" t="s">
        <v>901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42825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908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2" t="s">
        <v>2054</v>
      </c>
      <c r="F617" s="1833"/>
      <c r="G617" s="1833"/>
      <c r="H617" s="1834"/>
      <c r="I617" s="1841" t="s">
        <v>2055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5532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5532</v>
      </c>
      <c r="D622" s="1458" t="s">
        <v>581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761</v>
      </c>
      <c r="D624" s="182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764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13047</v>
      </c>
      <c r="J627" s="276">
        <f t="shared" si="141"/>
        <v>0</v>
      </c>
      <c r="K627" s="277">
        <f t="shared" si="141"/>
        <v>0</v>
      </c>
      <c r="L627" s="274">
        <f t="shared" si="141"/>
        <v>13047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>
        <v>0</v>
      </c>
      <c r="G629" s="159">
        <v>0</v>
      </c>
      <c r="H629" s="1426">
        <v>0</v>
      </c>
      <c r="I629" s="158">
        <v>12627</v>
      </c>
      <c r="J629" s="159">
        <v>0</v>
      </c>
      <c r="K629" s="1426">
        <v>0</v>
      </c>
      <c r="L629" s="296">
        <f>I629+J629+K629</f>
        <v>12627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>
        <v>0</v>
      </c>
      <c r="G631" s="159">
        <v>0</v>
      </c>
      <c r="H631" s="1426">
        <v>0</v>
      </c>
      <c r="I631" s="158">
        <v>420</v>
      </c>
      <c r="J631" s="159">
        <v>0</v>
      </c>
      <c r="K631" s="1426">
        <v>0</v>
      </c>
      <c r="L631" s="296">
        <f>I631+J631+K631</f>
        <v>420</v>
      </c>
      <c r="M631" s="12">
        <f t="shared" si="140"/>
        <v>1</v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1475</v>
      </c>
      <c r="J633" s="276">
        <f t="shared" si="142"/>
        <v>0</v>
      </c>
      <c r="K633" s="277">
        <f t="shared" si="142"/>
        <v>0</v>
      </c>
      <c r="L633" s="274">
        <f t="shared" si="142"/>
        <v>1475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421">
        <v>0</v>
      </c>
      <c r="I634" s="152">
        <v>816</v>
      </c>
      <c r="J634" s="153">
        <v>0</v>
      </c>
      <c r="K634" s="1421">
        <v>0</v>
      </c>
      <c r="L634" s="282">
        <f aca="true" t="shared" si="144" ref="L634:L641">I634+J634+K634</f>
        <v>816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>
        <v>0</v>
      </c>
      <c r="G637" s="159">
        <v>0</v>
      </c>
      <c r="H637" s="1426">
        <v>0</v>
      </c>
      <c r="I637" s="158">
        <v>470</v>
      </c>
      <c r="J637" s="159">
        <v>0</v>
      </c>
      <c r="K637" s="1426">
        <v>0</v>
      </c>
      <c r="L637" s="296">
        <f t="shared" si="144"/>
        <v>470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>
        <v>0</v>
      </c>
      <c r="G638" s="159">
        <v>0</v>
      </c>
      <c r="H638" s="1426">
        <v>0</v>
      </c>
      <c r="I638" s="158">
        <v>189</v>
      </c>
      <c r="J638" s="159">
        <v>0</v>
      </c>
      <c r="K638" s="1426">
        <v>0</v>
      </c>
      <c r="L638" s="296">
        <f t="shared" si="144"/>
        <v>189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739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1688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4699</v>
      </c>
      <c r="J696" s="276">
        <f t="shared" si="160"/>
        <v>0</v>
      </c>
      <c r="K696" s="277">
        <f t="shared" si="160"/>
        <v>0</v>
      </c>
      <c r="L696" s="311">
        <f t="shared" si="160"/>
        <v>4699</v>
      </c>
      <c r="M696" s="12">
        <f t="shared" si="159"/>
        <v>1</v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>
        <v>0</v>
      </c>
      <c r="G698" s="159">
        <v>0</v>
      </c>
      <c r="H698" s="1426">
        <v>0</v>
      </c>
      <c r="I698" s="158">
        <v>4699</v>
      </c>
      <c r="J698" s="159">
        <v>0</v>
      </c>
      <c r="K698" s="1426">
        <v>0</v>
      </c>
      <c r="L698" s="296">
        <f t="shared" si="162"/>
        <v>4699</v>
      </c>
      <c r="M698" s="12">
        <f t="shared" si="159"/>
        <v>1</v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1689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1686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1687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702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703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933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711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711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19221</v>
      </c>
      <c r="J740" s="398">
        <f t="shared" si="173"/>
        <v>0</v>
      </c>
      <c r="K740" s="399">
        <f t="shared" si="173"/>
        <v>0</v>
      </c>
      <c r="L740" s="396">
        <f t="shared" si="173"/>
        <v>19221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42825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Криводол</v>
      </c>
      <c r="C751" s="1848"/>
      <c r="D751" s="1849"/>
      <c r="E751" s="411" t="s">
        <v>908</v>
      </c>
      <c r="F751" s="1362" t="str">
        <f>$F$12</f>
        <v>5606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2" t="s">
        <v>2054</v>
      </c>
      <c r="F755" s="1833"/>
      <c r="G755" s="1833"/>
      <c r="H755" s="1834"/>
      <c r="I755" s="1841" t="s">
        <v>2055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5561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5561</v>
      </c>
      <c r="D760" s="1458" t="s">
        <v>597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761</v>
      </c>
      <c r="D762" s="1822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7" t="s">
        <v>764</v>
      </c>
      <c r="D765" s="181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60730</v>
      </c>
      <c r="J765" s="276">
        <f t="shared" si="176"/>
        <v>0</v>
      </c>
      <c r="K765" s="277">
        <f t="shared" si="176"/>
        <v>0</v>
      </c>
      <c r="L765" s="274">
        <f t="shared" si="176"/>
        <v>60730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>
        <v>0</v>
      </c>
      <c r="G766" s="153">
        <v>0</v>
      </c>
      <c r="H766" s="1421">
        <v>0</v>
      </c>
      <c r="I766" s="152">
        <v>60730</v>
      </c>
      <c r="J766" s="153">
        <v>0</v>
      </c>
      <c r="K766" s="1421">
        <v>0</v>
      </c>
      <c r="L766" s="282">
        <f>I766+J766+K766</f>
        <v>60730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11313</v>
      </c>
      <c r="J771" s="276">
        <f t="shared" si="177"/>
        <v>0</v>
      </c>
      <c r="K771" s="277">
        <f t="shared" si="177"/>
        <v>0</v>
      </c>
      <c r="L771" s="274">
        <f t="shared" si="177"/>
        <v>11313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>
        <v>0</v>
      </c>
      <c r="G772" s="153">
        <v>0</v>
      </c>
      <c r="H772" s="1421">
        <v>0</v>
      </c>
      <c r="I772" s="152">
        <v>7035</v>
      </c>
      <c r="J772" s="153">
        <v>0</v>
      </c>
      <c r="K772" s="1421">
        <v>0</v>
      </c>
      <c r="L772" s="282">
        <f aca="true" t="shared" si="179" ref="L772:L779">I772+J772+K772</f>
        <v>7035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>
        <v>0</v>
      </c>
      <c r="G775" s="159">
        <v>0</v>
      </c>
      <c r="H775" s="1426">
        <v>0</v>
      </c>
      <c r="I775" s="158">
        <v>3019</v>
      </c>
      <c r="J775" s="159">
        <v>0</v>
      </c>
      <c r="K775" s="1426">
        <v>0</v>
      </c>
      <c r="L775" s="296">
        <f t="shared" si="179"/>
        <v>3019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>
        <v>0</v>
      </c>
      <c r="G776" s="159">
        <v>0</v>
      </c>
      <c r="H776" s="1426">
        <v>0</v>
      </c>
      <c r="I776" s="158">
        <v>1259</v>
      </c>
      <c r="J776" s="159">
        <v>0</v>
      </c>
      <c r="K776" s="1426">
        <v>0</v>
      </c>
      <c r="L776" s="296">
        <f t="shared" si="179"/>
        <v>1259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979</v>
      </c>
      <c r="J780" s="276">
        <f t="shared" si="180"/>
        <v>0</v>
      </c>
      <c r="K780" s="277">
        <f t="shared" si="180"/>
        <v>0</v>
      </c>
      <c r="L780" s="311">
        <f t="shared" si="180"/>
        <v>979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>
        <v>0</v>
      </c>
      <c r="G787" s="456">
        <v>0</v>
      </c>
      <c r="H787" s="1434">
        <v>0</v>
      </c>
      <c r="I787" s="455">
        <v>979</v>
      </c>
      <c r="J787" s="456">
        <v>0</v>
      </c>
      <c r="K787" s="1434">
        <v>0</v>
      </c>
      <c r="L787" s="321">
        <f t="shared" si="182"/>
        <v>979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739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1688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1689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1686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1687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702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703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933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711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711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73022</v>
      </c>
      <c r="J878" s="398">
        <f t="shared" si="208"/>
        <v>0</v>
      </c>
      <c r="K878" s="399">
        <f t="shared" si="208"/>
        <v>0</v>
      </c>
      <c r="L878" s="396">
        <f t="shared" si="208"/>
        <v>73022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6" t="str">
        <f>$B$7</f>
        <v>ОТЧЕТНИ ДАННИ ПО ЕБК ЗА СМЕТКИТЕ ЗА СРЕДСТВАТА ОТ ЕВРОПЕЙСКИЯ СЪЮЗ - КСФ</v>
      </c>
      <c r="C884" s="1797"/>
      <c r="D884" s="1797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8">
        <f>$B$9</f>
        <v>0</v>
      </c>
      <c r="C886" s="1789"/>
      <c r="D886" s="1790"/>
      <c r="E886" s="115">
        <f>$E$9</f>
        <v>42736</v>
      </c>
      <c r="F886" s="227">
        <f>$F$9</f>
        <v>42825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Криводол</v>
      </c>
      <c r="C889" s="1848"/>
      <c r="D889" s="1849"/>
      <c r="E889" s="411" t="s">
        <v>908</v>
      </c>
      <c r="F889" s="1362" t="str">
        <f>$F$12</f>
        <v>5606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2" t="s">
        <v>2054</v>
      </c>
      <c r="F893" s="1833"/>
      <c r="G893" s="1833"/>
      <c r="H893" s="1834"/>
      <c r="I893" s="1841" t="s">
        <v>2055</v>
      </c>
      <c r="J893" s="1842"/>
      <c r="K893" s="1842"/>
      <c r="L893" s="184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1" t="s">
        <v>761</v>
      </c>
      <c r="D900" s="1822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17" t="s">
        <v>764</v>
      </c>
      <c r="D903" s="1818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19" t="s">
        <v>199</v>
      </c>
      <c r="D909" s="1820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/>
      <c r="K910" s="1421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/>
      <c r="K913" s="1426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/>
      <c r="K914" s="1426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5" t="s">
        <v>204</v>
      </c>
      <c r="D917" s="181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7" t="s">
        <v>205</v>
      </c>
      <c r="D918" s="1818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15721</v>
      </c>
      <c r="J918" s="276">
        <f t="shared" si="215"/>
        <v>0</v>
      </c>
      <c r="K918" s="277">
        <f t="shared" si="215"/>
        <v>0</v>
      </c>
      <c r="L918" s="311">
        <f t="shared" si="215"/>
        <v>15721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>
        <v>0</v>
      </c>
      <c r="G919" s="153">
        <v>0</v>
      </c>
      <c r="H919" s="1421">
        <v>0</v>
      </c>
      <c r="I919" s="152">
        <v>15257</v>
      </c>
      <c r="J919" s="153">
        <v>0</v>
      </c>
      <c r="K919" s="1421">
        <v>0</v>
      </c>
      <c r="L919" s="282">
        <f aca="true" t="shared" si="217" ref="L919:L935">I919+J919+K919</f>
        <v>15257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>
        <v>0</v>
      </c>
      <c r="G924" s="165">
        <v>0</v>
      </c>
      <c r="H924" s="1422">
        <v>0</v>
      </c>
      <c r="I924" s="164">
        <v>464</v>
      </c>
      <c r="J924" s="165">
        <v>0</v>
      </c>
      <c r="K924" s="1422">
        <v>0</v>
      </c>
      <c r="L924" s="315">
        <f t="shared" si="217"/>
        <v>464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1" t="s">
        <v>279</v>
      </c>
      <c r="D936" s="1812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1" t="s">
        <v>739</v>
      </c>
      <c r="D940" s="1812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1" t="s">
        <v>224</v>
      </c>
      <c r="D946" s="1812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1" t="s">
        <v>226</v>
      </c>
      <c r="D949" s="1812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3" t="s">
        <v>227</v>
      </c>
      <c r="D950" s="1814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3" t="s">
        <v>228</v>
      </c>
      <c r="D951" s="1814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3" t="s">
        <v>1688</v>
      </c>
      <c r="D952" s="1814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1" t="s">
        <v>229</v>
      </c>
      <c r="D953" s="1812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1" t="s">
        <v>241</v>
      </c>
      <c r="D969" s="1812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1" t="s">
        <v>242</v>
      </c>
      <c r="D970" s="1812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1" t="s">
        <v>243</v>
      </c>
      <c r="D971" s="1812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1" t="s">
        <v>244</v>
      </c>
      <c r="D972" s="1812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1" t="s">
        <v>1689</v>
      </c>
      <c r="D979" s="1812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1" t="s">
        <v>1686</v>
      </c>
      <c r="D983" s="1812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1" t="s">
        <v>1687</v>
      </c>
      <c r="D984" s="1812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3" t="s">
        <v>254</v>
      </c>
      <c r="D985" s="1814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1" t="s">
        <v>280</v>
      </c>
      <c r="D986" s="1812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09" t="s">
        <v>255</v>
      </c>
      <c r="D989" s="181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09" t="s">
        <v>256</v>
      </c>
      <c r="D990" s="1810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09" t="s">
        <v>642</v>
      </c>
      <c r="D998" s="181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09" t="s">
        <v>702</v>
      </c>
      <c r="D1001" s="181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1" t="s">
        <v>703</v>
      </c>
      <c r="D1002" s="1812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4" t="s">
        <v>933</v>
      </c>
      <c r="D1007" s="1805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6" t="s">
        <v>711</v>
      </c>
      <c r="D1011" s="180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6" t="s">
        <v>711</v>
      </c>
      <c r="D1012" s="180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15721</v>
      </c>
      <c r="J1016" s="398">
        <f t="shared" si="243"/>
        <v>0</v>
      </c>
      <c r="K1016" s="399">
        <f t="shared" si="243"/>
        <v>0</v>
      </c>
      <c r="L1016" s="396">
        <f t="shared" si="243"/>
        <v>15721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39" dxfId="174" operator="notEqual" stopIfTrue="1">
      <formula>0</formula>
    </cfRule>
  </conditionalFormatting>
  <conditionalFormatting sqref="D594">
    <cfRule type="cellIs" priority="138" dxfId="174" operator="notEqual" stopIfTrue="1">
      <formula>0</formula>
    </cfRule>
  </conditionalFormatting>
  <conditionalFormatting sqref="E15">
    <cfRule type="cellIs" priority="132" dxfId="180" operator="equal" stopIfTrue="1">
      <formula>98</formula>
    </cfRule>
    <cfRule type="cellIs" priority="134" dxfId="181" operator="equal" stopIfTrue="1">
      <formula>96</formula>
    </cfRule>
    <cfRule type="cellIs" priority="135" dxfId="182" operator="equal" stopIfTrue="1">
      <formula>42</formula>
    </cfRule>
    <cfRule type="cellIs" priority="136" dxfId="183" operator="equal" stopIfTrue="1">
      <formula>97</formula>
    </cfRule>
    <cfRule type="cellIs" priority="137" dxfId="184" operator="equal" stopIfTrue="1">
      <formula>33</formula>
    </cfRule>
  </conditionalFormatting>
  <conditionalFormatting sqref="F15">
    <cfRule type="cellIs" priority="128" dxfId="184" operator="equal" stopIfTrue="1">
      <formula>"ЧУЖДИ СРЕДСТВА"</formula>
    </cfRule>
    <cfRule type="cellIs" priority="129" dxfId="183" operator="equal" stopIfTrue="1">
      <formula>"СЕС - ДМП"</formula>
    </cfRule>
    <cfRule type="cellIs" priority="130" dxfId="182" operator="equal" stopIfTrue="1">
      <formula>"СЕС - РА"</formula>
    </cfRule>
    <cfRule type="cellIs" priority="131" dxfId="181" operator="equal" stopIfTrue="1">
      <formula>"СЕС - ДЕС"</formula>
    </cfRule>
    <cfRule type="cellIs" priority="133" dxfId="180" operator="equal" stopIfTrue="1">
      <formula>"СЕС - КСФ"</formula>
    </cfRule>
  </conditionalFormatting>
  <conditionalFormatting sqref="F178">
    <cfRule type="cellIs" priority="116" dxfId="190" operator="equal" stopIfTrue="1">
      <formula>0</formula>
    </cfRule>
  </conditionalFormatting>
  <conditionalFormatting sqref="E180">
    <cfRule type="cellIs" priority="111" dxfId="180" operator="equal" stopIfTrue="1">
      <formula>98</formula>
    </cfRule>
    <cfRule type="cellIs" priority="112" dxfId="181" operator="equal" stopIfTrue="1">
      <formula>96</formula>
    </cfRule>
    <cfRule type="cellIs" priority="113" dxfId="182" operator="equal" stopIfTrue="1">
      <formula>42</formula>
    </cfRule>
    <cfRule type="cellIs" priority="114" dxfId="183" operator="equal" stopIfTrue="1">
      <formula>97</formula>
    </cfRule>
    <cfRule type="cellIs" priority="115" dxfId="184" operator="equal" stopIfTrue="1">
      <formula>33</formula>
    </cfRule>
  </conditionalFormatting>
  <conditionalFormatting sqref="F180">
    <cfRule type="cellIs" priority="106" dxfId="184" operator="equal" stopIfTrue="1">
      <formula>"ЧУЖДИ СРЕДСТВА"</formula>
    </cfRule>
    <cfRule type="cellIs" priority="107" dxfId="183" operator="equal" stopIfTrue="1">
      <formula>"СЕС - ДМП"</formula>
    </cfRule>
    <cfRule type="cellIs" priority="108" dxfId="182" operator="equal" stopIfTrue="1">
      <formula>"СЕС - РА"</formula>
    </cfRule>
    <cfRule type="cellIs" priority="109" dxfId="181" operator="equal" stopIfTrue="1">
      <formula>"СЕС - ДЕС"</formula>
    </cfRule>
    <cfRule type="cellIs" priority="110" dxfId="180" operator="equal" stopIfTrue="1">
      <formula>"СЕС - КСФ"</formula>
    </cfRule>
  </conditionalFormatting>
  <conditionalFormatting sqref="F349">
    <cfRule type="cellIs" priority="105" dxfId="190" operator="equal" stopIfTrue="1">
      <formula>0</formula>
    </cfRule>
  </conditionalFormatting>
  <conditionalFormatting sqref="E351">
    <cfRule type="cellIs" priority="100" dxfId="180" operator="equal" stopIfTrue="1">
      <formula>98</formula>
    </cfRule>
    <cfRule type="cellIs" priority="101" dxfId="181" operator="equal" stopIfTrue="1">
      <formula>96</formula>
    </cfRule>
    <cfRule type="cellIs" priority="102" dxfId="182" operator="equal" stopIfTrue="1">
      <formula>42</formula>
    </cfRule>
    <cfRule type="cellIs" priority="103" dxfId="183" operator="equal" stopIfTrue="1">
      <formula>97</formula>
    </cfRule>
    <cfRule type="cellIs" priority="104" dxfId="184" operator="equal" stopIfTrue="1">
      <formula>33</formula>
    </cfRule>
  </conditionalFormatting>
  <conditionalFormatting sqref="F351">
    <cfRule type="cellIs" priority="95" dxfId="184" operator="equal" stopIfTrue="1">
      <formula>"ЧУЖДИ СРЕДСТВА"</formula>
    </cfRule>
    <cfRule type="cellIs" priority="96" dxfId="183" operator="equal" stopIfTrue="1">
      <formula>"СЕС - ДМП"</formula>
    </cfRule>
    <cfRule type="cellIs" priority="97" dxfId="182" operator="equal" stopIfTrue="1">
      <formula>"СЕС - РА"</formula>
    </cfRule>
    <cfRule type="cellIs" priority="98" dxfId="181" operator="equal" stopIfTrue="1">
      <formula>"СЕС - ДЕС"</formula>
    </cfRule>
    <cfRule type="cellIs" priority="99" dxfId="180" operator="equal" stopIfTrue="1">
      <formula>"СЕС - КСФ"</formula>
    </cfRule>
  </conditionalFormatting>
  <conditionalFormatting sqref="F434">
    <cfRule type="cellIs" priority="94" dxfId="190" operator="equal" stopIfTrue="1">
      <formula>0</formula>
    </cfRule>
  </conditionalFormatting>
  <conditionalFormatting sqref="E436">
    <cfRule type="cellIs" priority="89" dxfId="180" operator="equal" stopIfTrue="1">
      <formula>98</formula>
    </cfRule>
    <cfRule type="cellIs" priority="90" dxfId="181" operator="equal" stopIfTrue="1">
      <formula>96</formula>
    </cfRule>
    <cfRule type="cellIs" priority="91" dxfId="182" operator="equal" stopIfTrue="1">
      <formula>42</formula>
    </cfRule>
    <cfRule type="cellIs" priority="92" dxfId="183" operator="equal" stopIfTrue="1">
      <formula>97</formula>
    </cfRule>
    <cfRule type="cellIs" priority="93" dxfId="184" operator="equal" stopIfTrue="1">
      <formula>33</formula>
    </cfRule>
  </conditionalFormatting>
  <conditionalFormatting sqref="F436">
    <cfRule type="cellIs" priority="84" dxfId="184" operator="equal" stopIfTrue="1">
      <formula>"ЧУЖДИ СРЕДСТВА"</formula>
    </cfRule>
    <cfRule type="cellIs" priority="85" dxfId="183" operator="equal" stopIfTrue="1">
      <formula>"СЕС - ДМП"</formula>
    </cfRule>
    <cfRule type="cellIs" priority="86" dxfId="182" operator="equal" stopIfTrue="1">
      <formula>"СЕС - РА"</formula>
    </cfRule>
    <cfRule type="cellIs" priority="87" dxfId="181" operator="equal" stopIfTrue="1">
      <formula>"СЕС - ДЕС"</formula>
    </cfRule>
    <cfRule type="cellIs" priority="88" dxfId="180" operator="equal" stopIfTrue="1">
      <formula>"СЕС - КСФ"</formula>
    </cfRule>
  </conditionalFormatting>
  <conditionalFormatting sqref="E443">
    <cfRule type="cellIs" priority="83" dxfId="191" operator="notEqual" stopIfTrue="1">
      <formula>0</formula>
    </cfRule>
  </conditionalFormatting>
  <conditionalFormatting sqref="F443">
    <cfRule type="cellIs" priority="82" dxfId="191" operator="notEqual" stopIfTrue="1">
      <formula>0</formula>
    </cfRule>
  </conditionalFormatting>
  <conditionalFormatting sqref="G443">
    <cfRule type="cellIs" priority="81" dxfId="191" operator="notEqual" stopIfTrue="1">
      <formula>0</formula>
    </cfRule>
  </conditionalFormatting>
  <conditionalFormatting sqref="H443">
    <cfRule type="cellIs" priority="80" dxfId="191" operator="notEqual" stopIfTrue="1">
      <formula>0</formula>
    </cfRule>
  </conditionalFormatting>
  <conditionalFormatting sqref="I443">
    <cfRule type="cellIs" priority="79" dxfId="191" operator="notEqual" stopIfTrue="1">
      <formula>0</formula>
    </cfRule>
  </conditionalFormatting>
  <conditionalFormatting sqref="J443">
    <cfRule type="cellIs" priority="78" dxfId="191" operator="notEqual" stopIfTrue="1">
      <formula>0</formula>
    </cfRule>
  </conditionalFormatting>
  <conditionalFormatting sqref="K443">
    <cfRule type="cellIs" priority="77" dxfId="191" operator="notEqual" stopIfTrue="1">
      <formula>0</formula>
    </cfRule>
  </conditionalFormatting>
  <conditionalFormatting sqref="L443">
    <cfRule type="cellIs" priority="76" dxfId="191" operator="notEqual" stopIfTrue="1">
      <formula>0</formula>
    </cfRule>
  </conditionalFormatting>
  <conditionalFormatting sqref="E594">
    <cfRule type="cellIs" priority="75" dxfId="191" operator="notEqual" stopIfTrue="1">
      <formula>0</formula>
    </cfRule>
  </conditionalFormatting>
  <conditionalFormatting sqref="F594:G594">
    <cfRule type="cellIs" priority="74" dxfId="191" operator="notEqual" stopIfTrue="1">
      <formula>0</formula>
    </cfRule>
  </conditionalFormatting>
  <conditionalFormatting sqref="H594">
    <cfRule type="cellIs" priority="73" dxfId="191" operator="notEqual" stopIfTrue="1">
      <formula>0</formula>
    </cfRule>
  </conditionalFormatting>
  <conditionalFormatting sqref="I594">
    <cfRule type="cellIs" priority="72" dxfId="191" operator="notEqual" stopIfTrue="1">
      <formula>0</formula>
    </cfRule>
  </conditionalFormatting>
  <conditionalFormatting sqref="J594:K594">
    <cfRule type="cellIs" priority="71" dxfId="191" operator="notEqual" stopIfTrue="1">
      <formula>0</formula>
    </cfRule>
  </conditionalFormatting>
  <conditionalFormatting sqref="L594">
    <cfRule type="cellIs" priority="70" dxfId="191" operator="notEqual" stopIfTrue="1">
      <formula>0</formula>
    </cfRule>
  </conditionalFormatting>
  <conditionalFormatting sqref="F450">
    <cfRule type="cellIs" priority="68" dxfId="190" operator="equal" stopIfTrue="1">
      <formula>0</formula>
    </cfRule>
  </conditionalFormatting>
  <conditionalFormatting sqref="E452">
    <cfRule type="cellIs" priority="63" dxfId="180" operator="equal" stopIfTrue="1">
      <formula>98</formula>
    </cfRule>
    <cfRule type="cellIs" priority="64" dxfId="181" operator="equal" stopIfTrue="1">
      <formula>96</formula>
    </cfRule>
    <cfRule type="cellIs" priority="65" dxfId="182" operator="equal" stopIfTrue="1">
      <formula>42</formula>
    </cfRule>
    <cfRule type="cellIs" priority="66" dxfId="183" operator="equal" stopIfTrue="1">
      <formula>97</formula>
    </cfRule>
    <cfRule type="cellIs" priority="67" dxfId="184" operator="equal" stopIfTrue="1">
      <formula>33</formula>
    </cfRule>
  </conditionalFormatting>
  <conditionalFormatting sqref="F452">
    <cfRule type="cellIs" priority="58" dxfId="184" operator="equal" stopIfTrue="1">
      <formula>"ЧУЖДИ СРЕДСТВА"</formula>
    </cfRule>
    <cfRule type="cellIs" priority="59" dxfId="183" operator="equal" stopIfTrue="1">
      <formula>"СЕС - ДМП"</formula>
    </cfRule>
    <cfRule type="cellIs" priority="60" dxfId="182" operator="equal" stopIfTrue="1">
      <formula>"СЕС - РА"</formula>
    </cfRule>
    <cfRule type="cellIs" priority="61" dxfId="181" operator="equal" stopIfTrue="1">
      <formula>"СЕС - ДЕС"</formula>
    </cfRule>
    <cfRule type="cellIs" priority="62" dxfId="180" operator="equal" stopIfTrue="1">
      <formula>"СЕС - КСФ"</formula>
    </cfRule>
  </conditionalFormatting>
  <conditionalFormatting sqref="I9:J9">
    <cfRule type="cellIs" priority="53" dxfId="185" operator="between" stopIfTrue="1">
      <formula>1000000000000</formula>
      <formula>9999999999999990</formula>
    </cfRule>
    <cfRule type="cellIs" priority="54" dxfId="186" operator="between" stopIfTrue="1">
      <formula>10000000000</formula>
      <formula>999999999999</formula>
    </cfRule>
    <cfRule type="cellIs" priority="55" dxfId="187" operator="between" stopIfTrue="1">
      <formula>1000000</formula>
      <formula>99999999</formula>
    </cfRule>
    <cfRule type="cellIs" priority="56" dxfId="192" operator="between" stopIfTrue="1">
      <formula>100</formula>
      <formula>9900</formula>
    </cfRule>
  </conditionalFormatting>
  <conditionalFormatting sqref="G169">
    <cfRule type="cellIs" priority="50" dxfId="60" operator="greaterThan" stopIfTrue="1">
      <formula>$G$25</formula>
    </cfRule>
  </conditionalFormatting>
  <conditionalFormatting sqref="J169">
    <cfRule type="cellIs" priority="49" dxfId="60" operator="greaterThan" stopIfTrue="1">
      <formula>$J$25</formula>
    </cfRule>
  </conditionalFormatting>
  <conditionalFormatting sqref="F613">
    <cfRule type="cellIs" priority="48" dxfId="190" operator="equal" stopIfTrue="1">
      <formula>0</formula>
    </cfRule>
  </conditionalFormatting>
  <conditionalFormatting sqref="E615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15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2">
    <cfRule type="cellIs" priority="37" dxfId="0" operator="notEqual" stopIfTrue="1">
      <formula>"ИЗБЕРЕТЕ ДЕЙНОСТ"</formula>
    </cfRule>
  </conditionalFormatting>
  <conditionalFormatting sqref="D740">
    <cfRule type="cellIs" priority="36" dxfId="193" operator="equal" stopIfTrue="1">
      <formula>0</formula>
    </cfRule>
  </conditionalFormatting>
  <conditionalFormatting sqref="C622">
    <cfRule type="cellIs" priority="35" dxfId="0" operator="notEqual" stopIfTrue="1">
      <formula>0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C620">
    <cfRule type="cellIs" priority="33" dxfId="0" operator="notEqual" stopIfTrue="1">
      <formula>0</formula>
    </cfRule>
  </conditionalFormatting>
  <conditionalFormatting sqref="F751">
    <cfRule type="cellIs" priority="32" dxfId="190" operator="equal" stopIfTrue="1">
      <formula>0</formula>
    </cfRule>
  </conditionalFormatting>
  <conditionalFormatting sqref="E753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53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60">
    <cfRule type="cellIs" priority="21" dxfId="0" operator="notEqual" stopIfTrue="1">
      <formula>"ИЗБЕРЕТЕ ДЕЙНОСТ"</formula>
    </cfRule>
  </conditionalFormatting>
  <conditionalFormatting sqref="D878">
    <cfRule type="cellIs" priority="20" dxfId="193" operator="equal" stopIfTrue="1">
      <formula>0</formula>
    </cfRule>
  </conditionalFormatting>
  <conditionalFormatting sqref="C760">
    <cfRule type="cellIs" priority="19" dxfId="0" operator="notEqual" stopIfTrue="1">
      <formula>0</formula>
    </cfRule>
  </conditionalFormatting>
  <conditionalFormatting sqref="D758">
    <cfRule type="cellIs" priority="18" dxfId="0" operator="notEqual" stopIfTrue="1">
      <formula>"ИЗБЕРЕТЕ ДЕЙНОСТ"</formula>
    </cfRule>
  </conditionalFormatting>
  <conditionalFormatting sqref="C758">
    <cfRule type="cellIs" priority="17" dxfId="0" operator="notEqual" stopIfTrue="1">
      <formula>0</formula>
    </cfRule>
  </conditionalFormatting>
  <conditionalFormatting sqref="F889">
    <cfRule type="cellIs" priority="16" dxfId="190" operator="equal" stopIfTrue="1">
      <formula>0</formula>
    </cfRule>
  </conditionalFormatting>
  <conditionalFormatting sqref="E89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9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898">
    <cfRule type="cellIs" priority="5" dxfId="0" operator="notEqual" stopIfTrue="1">
      <formula>"ИЗБЕРЕТЕ ДЕЙНОСТ"</formula>
    </cfRule>
  </conditionalFormatting>
  <conditionalFormatting sqref="D1016">
    <cfRule type="cellIs" priority="4" dxfId="193" operator="equal" stopIfTrue="1">
      <formula>0</formula>
    </cfRule>
  </conditionalFormatting>
  <conditionalFormatting sqref="C898">
    <cfRule type="cellIs" priority="3" dxfId="0" operator="notEqual" stopIfTrue="1">
      <formula>0</formula>
    </cfRule>
  </conditionalFormatting>
  <conditionalFormatting sqref="D896">
    <cfRule type="cellIs" priority="2" dxfId="0" operator="notEqual" stopIfTrue="1">
      <formula>"ИЗБЕРЕТЕ ДЕЙНОСТ"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2" t="s">
        <v>2054</v>
      </c>
      <c r="M23" s="1833"/>
      <c r="N23" s="1833"/>
      <c r="O23" s="1834"/>
      <c r="P23" s="1841" t="s">
        <v>2055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761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764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739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1688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1689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1686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1687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702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703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933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711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711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2017-04-07T08:56:18Z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