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<sst xmlns="http://schemas.openxmlformats.org/spreadsheetml/2006/main" count="2845" uniqueCount="2063">
  <si>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</si>
  <si>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</si>
  <si>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</si>
  <si>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</si>
  <si>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</si>
  <si>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</si>
  <si>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</si>
  <si>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</si>
  <si>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</si>
  <si>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</si>
  <si>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</si>
  <si>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</si>
  <si>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</si>
  <si>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</si>
  <si>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</si>
  <si>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</si>
  <si>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</si>
  <si>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</si>
  <si>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</si>
  <si>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</si>
  <si>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</si>
  <si>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</si>
  <si>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</si>
  <si>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</si>
  <si>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</si>
  <si>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</si>
  <si>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</si>
  <si>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</si>
  <si>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</si>
  <si>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</si>
  <si>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</si>
  <si>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</si>
  <si>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</si>
  <si>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</si>
  <si>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</si>
  <si>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</si>
  <si>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</si>
  <si>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</si>
  <si>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</si>
  <si>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</si>
  <si>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</si>
  <si>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</si>
  <si>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</si>
  <si>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</si>
  <si>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</si>
  <si>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</si>
  <si>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</si>
  <si>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</si>
  <si>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</si>
  <si>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</si>
  <si>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</si>
  <si>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</si>
  <si>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</si>
  <si>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</si>
  <si>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</si>
  <si>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</si>
  <si>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</si>
  <si>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</si>
  <si>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</si>
  <si>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</si>
  <si>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</si>
  <si>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</si>
  <si>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</si>
  <si>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</si>
  <si>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</si>
  <si>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</si>
  <si>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</si>
  <si>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</si>
  <si>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</si>
  <si>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</si>
  <si>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</si>
  <si>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</si>
  <si>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</si>
  <si>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</si>
  <si>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</si>
  <si>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</si>
  <si>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</si>
  <si>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</si>
  <si>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</si>
  <si>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</si>
  <si>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</si>
  <si>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</si>
  <si>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</si>
  <si>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</si>
  <si>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</si>
  <si>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</si>
  <si>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</si>
  <si>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</si>
  <si>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</si>
  <si>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</si>
  <si>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</si>
  <si>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</si>
  <si>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</si>
  <si>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</si>
  <si>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</si>
  <si>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</si>
  <si>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</si>
  <si>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</si>
  <si>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</si>
  <si>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</si>
  <si>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</si>
  <si>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</si>
  <si>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</si>
  <si>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</si>
  <si>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</si>
  <si>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</si>
  <si>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</si>
  <si>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</si>
  <si>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</si>
  <si>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</si>
  <si>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</si>
  <si>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</si>
  <si>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</si>
  <si>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</si>
  <si>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</si>
  <si>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</si>
  <si>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</si>
  <si>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</si>
  <si>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</si>
  <si>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</si>
  <si>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</si>
  <si>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</si>
  <si>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</si>
  <si>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</si>
  <si>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</si>
  <si>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</si>
  <si>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</si>
  <si>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</si>
  <si>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</si>
  <si>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</si>
  <si>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</si>
  <si>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</si>
  <si>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</si>
  <si>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</si>
  <si>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</si>
  <si>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</si>
  <si>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</si>
  <si>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</si>
  <si>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</si>
  <si>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</si>
  <si>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</si>
  <si>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</si>
  <si>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</si>
  <si>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</si>
  <si>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</si>
  <si>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</si>
  <si>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</si>
  <si>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</si>
  <si>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</si>
  <si>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</si>
  <si>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</si>
  <si>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</si>
  <si>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</si>
  <si>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</si>
  <si>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</si>
  <si>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</si>
  <si>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</si>
  <si>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</si>
  <si>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</si>
  <si>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</si>
  <si>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</si>
  <si>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</si>
  <si>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</si>
  <si>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</si>
  <si>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</si>
  <si>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</si>
  <si>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</si>
  <si>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</si>
  <si>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</si>
  <si>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</si>
  <si>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</si>
  <si>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</si>
  <si>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</si>
  <si>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</si>
  <si>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</si>
  <si>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</si>
  <si>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</si>
  <si>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</si>
  <si>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</si>
  <si>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</si>
  <si>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</si>
  <si>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</si>
  <si>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</si>
  <si>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</si>
  <si>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</si>
  <si>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</si>
  <si>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</si>
  <si>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</si>
  <si>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</si>
  <si>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</si>
  <si>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</si>
  <si>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</si>
  <si>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</si>
  <si>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</si>
  <si>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</si>
  <si>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</si>
  <si>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</si>
  <si>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</si>
  <si>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</si>
  <si>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</si>
  <si>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</si>
  <si>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</si>
  <si>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</si>
  <si>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</si>
  <si>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</si>
  <si>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</si>
  <si>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</si>
  <si>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</si>
  <si>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</si>
  <si>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</si>
  <si>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</si>
  <si>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</si>
  <si>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</si>
  <si>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</si>
  <si>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</si>
  <si>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</si>
  <si>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</si>
  <si>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</si>
  <si>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</si>
  <si>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</si>
  <si>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</si>
  <si>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</si>
  <si>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</si>
  <si>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</si>
  <si>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</si>
  <si>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</si>
  <si>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</si>
  <si>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</si>
  <si>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</si>
  <si>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</si>
  <si>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</si>
  <si>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</si>
  <si>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</si>
  <si>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</si>
  <si>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</si>
  <si>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</si>
  <si>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</si>
  <si>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</si>
  <si>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</si>
  <si>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</si>
  <si>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</si>
  <si>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</si>
  <si>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</si>
  <si>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</si>
  <si>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</si>
  <si>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</si>
  <si>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</si>
  <si>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</si>
  <si>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</si>
  <si>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</si>
  <si>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</si>
  <si>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</si>
  <si>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</si>
  <si>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</si>
  <si>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</si>
  <si>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</si>
  <si>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</si>
  <si>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</si>
  <si>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</si>
  <si>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</si>
  <si>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</si>
  <si>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</si>
  <si>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</si>
  <si>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</si>
  <si>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</si>
  <si>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</si>
  <si>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</si>
  <si>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</si>
  <si>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</si>
  <si>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</si>
  <si>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</si>
  <si>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</si>
  <si>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</si>
  <si>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</si>
  <si>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</si>
  <si>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</si>
  <si>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</si>
  <si>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</si>
  <si>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</si>
  <si>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</si>
  <si>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</si>
  <si>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</si>
  <si>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</si>
  <si>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</si>
  <si>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</si>
  <si>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</si>
  <si>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</si>
  <si>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</si>
  <si>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</si>
  <si>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</si>
  <si>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</si>
  <si>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</si>
  <si>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</si>
  <si>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</si>
  <si>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</si>
  <si>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</si>
  <si>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</si>
  <si>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</si>
  <si>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</si>
  <si>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</si>
  <si>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</si>
  <si>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</si>
  <si>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</si>
  <si>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</si>
  <si>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</si>
  <si>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</si>
  <si>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</si>
  <si>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</si>
  <si>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</si>
  <si>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</si>
  <si>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</si>
  <si>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</si>
  <si>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</si>
  <si>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</si>
  <si>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</si>
  <si>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</si>
  <si>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</si>
  <si>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</si>
  <si>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</si>
  <si>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</si>
  <si>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</si>
  <si>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</si>
  <si>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</si>
  <si>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</si>
  <si>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</si>
  <si>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</si>
  <si>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</si>
  <si>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</si>
  <si>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</si>
  <si>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</si>
  <si>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</si>
  <si>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</si>
  <si>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</si>
  <si>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</si>
  <si>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</si>
  <si>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</si>
  <si>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</si>
  <si>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</si>
  <si>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</si>
  <si>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</si>
  <si>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</si>
  <si>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</si>
  <si>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</si>
  <si>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</si>
  <si>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</si>
  <si>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</si>
  <si>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</si>
  <si>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</si>
  <si>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</si>
  <si>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</si>
  <si>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</si>
  <si>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</si>
  <si>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</si>
  <si>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</si>
  <si>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</si>
  <si>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</si>
  <si>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</si>
  <si>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</si>
  <si>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</si>
  <si>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</si>
  <si>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</si>
  <si>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</si>
  <si>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</si>
  <si>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</si>
  <si>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</si>
  <si>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</si>
  <si>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</si>
  <si>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</si>
  <si>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</si>
  <si>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</si>
  <si>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</si>
  <si>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</si>
  <si>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</si>
  <si>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</si>
  <si>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</si>
  <si>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</si>
  <si>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</si>
  <si>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</si>
  <si>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</si>
  <si>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</si>
  <si>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</si>
  <si>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</si>
  <si>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</si>
  <si>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</si>
  <si>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</si>
  <si>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</si>
  <si>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</si>
  <si>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</si>
  <si>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</si>
  <si>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</si>
  <si>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</si>
  <si>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</si>
  <si>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</si>
  <si>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</si>
  <si>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</si>
  <si>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</si>
  <si>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</si>
  <si>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</si>
  <si>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</si>
  <si>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</si>
  <si>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</si>
  <si>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</si>
  <si>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</si>
  <si>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</si>
  <si>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</si>
  <si>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</si>
  <si>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</si>
  <si>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</si>
  <si>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</si>
  <si>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</si>
  <si>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</si>
  <si>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</si>
  <si>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</si>
  <si>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</si>
  <si>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</si>
  <si>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</si>
  <si>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</si>
  <si>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</si>
  <si>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</si>
  <si>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</si>
  <si>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</si>
  <si>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</si>
  <si>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</si>
  <si>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</si>
  <si>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</si>
  <si>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</si>
  <si>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</si>
  <si>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</si>
  <si>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</si>
  <si>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</si>
  <si>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</si>
  <si>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</si>
  <si>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</si>
  <si>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</si>
  <si>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</si>
  <si>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</si>
  <si>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</si>
  <si>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</si>
  <si>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</si>
  <si>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</si>
  <si>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</si>
  <si>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</si>
  <si>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</si>
  <si>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</si>
  <si>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</si>
  <si>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</si>
  <si>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</si>
  <si>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</si>
  <si>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</si>
  <si>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</si>
  <si>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</si>
  <si>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</si>
  <si>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</si>
  <si>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</si>
  <si>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</si>
  <si>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</si>
  <si>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</si>
  <si>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</si>
  <si>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</si>
  <si>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</si>
  <si>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</si>
  <si>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</si>
  <si>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</si>
  <si>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</si>
  <si>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</si>
  <si>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</si>
  <si>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</si>
  <si>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</si>
  <si>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</si>
  <si>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</si>
  <si>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</si>
  <si>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</si>
  <si>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</si>
  <si>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</si>
  <si>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</si>
  <si>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</si>
  <si>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</si>
  <si>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</si>
  <si>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</si>
  <si>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</si>
  <si>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</si>
  <si>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</si>
  <si>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</si>
  <si>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</si>
  <si>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</si>
  <si>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</si>
  <si>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</si>
  <si>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</si>
  <si>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</si>
  <si>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</si>
  <si>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</si>
  <si>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</si>
  <si>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</si>
  <si>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</si>
  <si>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</si>
  <si>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</si>
  <si>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</si>
  <si>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</si>
  <si>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</si>
  <si>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</si>
  <si>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</si>
  <si>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</si>
  <si>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</si>
  <si>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</si>
  <si>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</si>
  <si>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</si>
  <si>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</si>
  <si>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</si>
  <si>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</si>
  <si>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</si>
  <si>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</si>
  <si>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</si>
  <si>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</si>
  <si>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</si>
  <si>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</si>
  <si>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</si>
  <si>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</si>
  <si>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</si>
  <si>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</si>
  <si>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</si>
  <si>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</si>
  <si>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</si>
  <si>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</si>
  <si>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</si>
  <si>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</si>
  <si>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</si>
  <si>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</si>
  <si>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</si>
  <si>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</si>
  <si>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</si>
  <si>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</si>
  <si>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</si>
  <si>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</si>
  <si>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</si>
  <si>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</si>
  <si>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</si>
  <si>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</si>
  <si>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</si>
  <si>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</si>
  <si>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</si>
  <si>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</si>
  <si>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</si>
  <si>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</si>
  <si>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</si>
  <si>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</si>
  <si>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</si>
  <si>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</si>
  <si>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</si>
  <si>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</si>
  <si>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</si>
  <si>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</si>
  <si>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</si>
  <si>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</si>
  <si>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</si>
  <si>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</si>
  <si>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</si>
  <si>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</si>
  <si>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</si>
  <si>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</si>
  <si>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</si>
  <si>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</si>
  <si>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</si>
  <si>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</si>
  <si>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</si>
  <si>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</si>
  <si>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</si>
  <si>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</si>
  <si>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</si>
  <si>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</si>
  <si>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</si>
  <si>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</si>
  <si>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</si>
  <si>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</si>
  <si>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</si>
  <si>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</si>
  <si>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</si>
  <si>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</si>
  <si>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</si>
  <si>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</si>
  <si>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</si>
  <si>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</si>
  <si>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</si>
  <si>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</si>
  <si>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</si>
  <si>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</si>
  <si>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</si>
  <si>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</si>
  <si>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</si>
  <si>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</si>
  <si>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</si>
  <si>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</si>
  <si>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</si>
  <si>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</si>
  <si>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</si>
  <si>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</si>
  <si>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</si>
  <si>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</si>
  <si>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</si>
  <si>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</si>
  <si>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</si>
  <si>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</si>
  <si>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</si>
  <si>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</si>
  <si>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</si>
  <si>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</si>
  <si>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</si>
  <si>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</si>
  <si>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</si>
  <si>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</si>
  <si>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</si>
  <si>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</si>
  <si>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</si>
  <si>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</si>
  <si>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</si>
  <si>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</si>
  <si>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</si>
  <si>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</si>
  <si>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</si>
  <si>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</si>
  <si>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</si>
  <si>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</si>
  <si>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</si>
  <si>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</si>
  <si>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</si>
  <si>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</si>
  <si>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</si>
  <si>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</si>
  <si>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</si>
  <si>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</si>
  <si>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</si>
  <si>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</si>
  <si>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</si>
  <si>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</si>
  <si>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</si>
  <si>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</si>
  <si>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</si>
  <si>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</si>
  <si>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</si>
  <si>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</si>
  <si>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</si>
  <si>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</si>
  <si>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</si>
  <si>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</si>
  <si>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</si>
  <si>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</si>
  <si>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</si>
  <si>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</si>
  <si>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</si>
  <si>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</si>
  <si>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</si>
  <si>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</si>
  <si>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</si>
  <si>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</si>
  <si>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</si>
  <si>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</si>
  <si>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</si>
  <si>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</si>
  <si>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</si>
  <si>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</si>
  <si>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</si>
  <si>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</si>
  <si>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</si>
  <si>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</si>
  <si>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</si>
  <si>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</si>
  <si>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</si>
  <si>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</si>
  <si>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</si>
  <si>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</si>
  <si>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</si>
  <si>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</si>
  <si>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</si>
  <si>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</si>
  <si>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</si>
  <si>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</si>
  <si>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</si>
  <si>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</si>
  <si>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</si>
  <si>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</si>
  <si>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</si>
  <si>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</si>
  <si>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</si>
  <si>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</si>
  <si>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</si>
  <si>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</si>
  <si>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</si>
  <si>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</si>
  <si>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</si>
  <si>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</si>
  <si>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</si>
  <si>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</si>
  <si>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</si>
  <si>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</si>
  <si>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</si>
  <si>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</si>
  <si>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</si>
  <si>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</si>
  <si>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</si>
  <si>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</si>
  <si>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</si>
  <si>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</si>
  <si>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</si>
  <si>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</si>
  <si>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</si>
  <si>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</si>
  <si>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</si>
  <si>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</si>
  <si>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</si>
  <si>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</si>
  <si>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</si>
  <si>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</si>
  <si>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</si>
  <si>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</si>
  <si>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</si>
  <si>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</si>
  <si>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</si>
  <si>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</si>
  <si>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</si>
  <si>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</si>
  <si>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</si>
  <si>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</si>
  <si>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</si>
  <si>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</si>
  <si>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</si>
  <si>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</si>
  <si>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</si>
  <si>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</si>
  <si>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</si>
  <si>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</si>
  <si>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</si>
  <si>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</si>
  <si>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</si>
  <si>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</si>
  <si>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</si>
  <si>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</si>
  <si>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</si>
  <si>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</si>
  <si>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</si>
  <si>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</si>
  <si>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</si>
  <si>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</si>
  <si>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</si>
  <si>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</si>
  <si>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</si>
  <si>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</si>
  <si>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</si>
  <si>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</si>
  <si>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</si>
  <si>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</si>
  <si>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</si>
  <si>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</si>
  <si>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</si>
  <si>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</si>
  <si>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</si>
  <si>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</si>
  <si>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</si>
  <si>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</si>
  <si>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</si>
  <si>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</si>
  <si>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</si>
  <si>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</si>
  <si>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</si>
  <si>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</si>
  <si>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</si>
  <si>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</si>
  <si>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</si>
  <si>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</si>
  <si>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</si>
  <si>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</si>
  <si>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</si>
  <si>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</si>
  <si>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</si>
  <si>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</si>
  <si>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</si>
  <si>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</si>
  <si>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</si>
  <si>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</si>
  <si>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</si>
  <si>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</si>
  <si>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</si>
  <si>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</si>
  <si>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</si>
  <si>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</si>
  <si>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</si>
  <si>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</si>
  <si>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</si>
  <si>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</si>
  <si>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</si>
  <si>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</si>
  <si>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</si>
  <si>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</si>
  <si>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</si>
  <si>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</si>
  <si>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</si>
  <si>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</si>
  <si>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</si>
  <si>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</si>
  <si>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</si>
  <si>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</si>
  <si>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</si>
  <si>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</si>
  <si>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</si>
  <si>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</si>
  <si>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</si>
  <si>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</si>
  <si>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</si>
  <si>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</si>
  <si>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</si>
  <si>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</si>
  <si>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</si>
  <si>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</si>
  <si>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</si>
  <si>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</si>
  <si>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</si>
  <si>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</si>
  <si>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</si>
  <si>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</si>
  <si>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</si>
  <si>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</si>
  <si>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</si>
  <si>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</si>
  <si>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</si>
  <si>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</si>
  <si>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</si>
  <si>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</si>
  <si>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</si>
  <si>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</si>
  <si>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</si>
  <si>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</si>
  <si>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</si>
  <si>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</si>
  <si>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</si>
  <si>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</si>
  <si>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</si>
  <si>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</si>
  <si>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</si>
  <si>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</si>
  <si>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</si>
  <si>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</si>
  <si>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</si>
  <si>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</si>
  <si>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</si>
  <si>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</si>
  <si>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</si>
  <si>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</si>
  <si>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</si>
  <si>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</si>
  <si>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</si>
  <si>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</si>
  <si>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</si>
  <si>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</si>
  <si>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</si>
  <si>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</si>
  <si>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</si>
  <si>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</si>
  <si>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</si>
  <si>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</si>
  <si>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</si>
  <si>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</si>
  <si>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</si>
  <si>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</si>
  <si>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</si>
  <si>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</si>
  <si>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</si>
  <si>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</si>
  <si>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</si>
  <si>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</si>
  <si>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</si>
  <si>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</si>
  <si>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</si>
  <si>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</si>
  <si>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</si>
  <si>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</si>
  <si>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</si>
  <si>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</si>
  <si>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</si>
  <si>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</si>
  <si>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</si>
  <si>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</si>
  <si>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</si>
  <si>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</si>
  <si>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</si>
  <si>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</si>
  <si>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</si>
  <si>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</si>
  <si>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</si>
  <si>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</si>
  <si>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</si>
  <si>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</si>
  <si>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</si>
  <si>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</si>
  <si>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</si>
  <si>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</si>
  <si>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</si>
  <si>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</si>
  <si>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</si>
  <si>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</si>
  <si>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</si>
  <si>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</si>
  <si>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</si>
  <si>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</si>
  <si>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</si>
  <si>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</si>
  <si>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</si>
  <si>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</si>
  <si>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</si>
  <si>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</si>
  <si>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</si>
  <si>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</si>
  <si>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</si>
  <si>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</si>
  <si>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</si>
  <si>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</si>
  <si>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</si>
  <si>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</si>
  <si>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</si>
  <si>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</si>
  <si>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</si>
  <si>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</si>
  <si>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</si>
  <si>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</si>
  <si>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</si>
  <si>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</si>
  <si>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</si>
  <si>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</si>
  <si>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</si>
  <si>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</si>
  <si>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</si>
  <si>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</si>
  <si>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</si>
  <si>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</si>
  <si>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</si>
  <si>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</si>
  <si>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</si>
  <si>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</si>
  <si>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</si>
  <si>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</si>
  <si>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</si>
  <si>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</si>
  <si>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</si>
  <si>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</si>
  <si>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</si>
  <si>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</si>
  <si>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</si>
  <si>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</si>
  <si>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</si>
  <si>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</si>
  <si>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</si>
  <si>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</si>
  <si>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</si>
  <si>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</si>
  <si>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</si>
  <si>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</si>
  <si>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</si>
  <si>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</si>
  <si>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</si>
  <si>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</si>
  <si>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</si>
  <si>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</si>
  <si>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</si>
  <si>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</si>
  <si>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</si>
  <si>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</si>
  <si>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</si>
  <si>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</si>
  <si>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</si>
  <si>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</si>
  <si>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</si>
  <si>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</si>
  <si>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</si>
  <si>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</si>
  <si>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</si>
  <si>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</si>
  <si>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</si>
  <si>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</si>
  <si>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</si>
  <si>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</si>
  <si>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</si>
  <si>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</si>
  <si>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</si>
  <si>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</si>
  <si>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</si>
  <si>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</si>
  <si>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</si>
  <si>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</si>
  <si>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</si>
  <si>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</si>
  <si>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</si>
  <si>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</si>
  <si>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</si>
  <si>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</si>
  <si>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</si>
  <si>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</si>
  <si>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</si>
  <si>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</si>
  <si>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</si>
  <si>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</si>
  <si>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</si>
  <si>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</si>
  <si>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</si>
  <si>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</si>
  <si>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</si>
  <si>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</si>
  <si>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</si>
  <si>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</si>
  <si>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</si>
  <si>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</si>
  <si>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</si>
  <si>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</si>
  <si>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</si>
  <si>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</si>
  <si>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</si>
  <si>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</si>
  <si>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</si>
  <si>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</si>
  <si>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</si>
  <si>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</si>
  <si>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</si>
  <si>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</si>
  <si>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</si>
  <si>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</si>
  <si>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</si>
  <si>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</si>
  <si>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</si>
  <si>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</si>
  <si>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</si>
  <si>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</si>
  <si>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</si>
  <si>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</si>
  <si>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</si>
  <si>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</si>
  <si>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</si>
  <si>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</si>
  <si>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</si>
  <si>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</si>
  <si>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</si>
  <si>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</si>
  <si>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</si>
  <si>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</si>
  <si>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</si>
  <si>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</si>
  <si>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</si>
  <si>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</si>
  <si>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</si>
  <si>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</si>
  <si>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</si>
  <si>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</si>
  <si>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</si>
  <si>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</si>
  <si>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</si>
  <si>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</si>
  <si>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</si>
  <si>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</si>
  <si>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</si>
  <si>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</si>
  <si>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</si>
  <si>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</si>
  <si>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</si>
  <si>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</si>
  <si>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</si>
  <si>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</si>
  <si>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</si>
  <si>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</si>
  <si>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</si>
  <si>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</si>
  <si>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</si>
  <si>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</si>
  <si>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</si>
  <si>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</si>
  <si>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</si>
  <si>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</si>
  <si>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</si>
  <si>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</si>
  <si>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</si>
  <si>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</si>
  <si>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</si>
  <si>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</si>
  <si>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</si>
  <si>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</si>
  <si>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</si>
  <si>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</si>
  <si>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</si>
  <si>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</si>
  <si>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</si>
  <si>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</si>
  <si>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</si>
  <si>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</si>
  <si>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</si>
  <si>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</si>
  <si>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</si>
  <si>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</si>
  <si>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</si>
  <si>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</si>
  <si>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</si>
  <si>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</si>
  <si>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</si>
  <si>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</si>
  <si>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</si>
  <si>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</si>
  <si>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</si>
  <si>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</si>
  <si>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</si>
  <si>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</si>
  <si>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</si>
  <si>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</si>
  <si>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</si>
  <si>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</si>
  <si>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</si>
  <si>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</si>
  <si>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</si>
  <si>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</si>
  <si>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</si>
  <si>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</si>
  <si>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</si>
  <si>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</si>
  <si>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</si>
  <si>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</si>
  <si>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</si>
  <si>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</si>
  <si>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</si>
  <si>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</si>
  <si>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</si>
  <si>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</si>
  <si>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</si>
  <si>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</si>
  <si>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</si>
  <si>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</si>
  <si>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</si>
  <si>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</si>
  <si>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</si>
  <si>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</si>
  <si>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</si>
  <si>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</si>
  <si>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</si>
  <si>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</si>
  <si>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</si>
  <si>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</si>
  <si>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</si>
  <si>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</si>
  <si>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</si>
  <si>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</si>
  <si>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</si>
  <si>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</si>
  <si>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</si>
  <si>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</si>
  <si>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</si>
  <si>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</si>
  <si>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</si>
  <si>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</si>
  <si>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</si>
  <si>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</si>
  <si>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</si>
  <si>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</si>
  <si>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</si>
  <si>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</si>
  <si>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</si>
  <si>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</si>
  <si>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</si>
  <si>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</si>
  <si>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</si>
  <si>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</si>
  <si>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</si>
  <si>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</si>
  <si>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</si>
  <si>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</si>
  <si>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</si>
  <si>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</si>
  <si>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</si>
  <si>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</si>
  <si>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</si>
  <si>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</si>
  <si>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</si>
  <si>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</si>
  <si>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</si>
  <si>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</si>
  <si>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</si>
  <si>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</si>
  <si>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</si>
  <si>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</si>
  <si>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</si>
  <si>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</si>
  <si>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</si>
  <si>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</si>
  <si>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</si>
  <si>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</si>
  <si>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</si>
  <si>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</si>
  <si>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</si>
  <si>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</si>
  <si>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</si>
  <si>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</si>
  <si>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</si>
  <si>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</si>
  <si>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</si>
  <si>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</si>
  <si>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</si>
  <si>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</si>
  <si>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</si>
  <si>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</si>
  <si>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</si>
  <si>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</si>
  <si>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</si>
  <si>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</si>
  <si>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</si>
  <si>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</si>
  <si>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</si>
  <si>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</si>
  <si>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</si>
  <si>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</si>
  <si>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</si>
  <si>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</si>
  <si>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</si>
  <si>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</si>
  <si>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</si>
  <si>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</si>
  <si>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</si>
  <si>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</si>
  <si>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</si>
  <si>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</si>
  <si>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</si>
  <si>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</si>
  <si>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</si>
  <si>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</si>
  <si>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</si>
  <si>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</si>
  <si>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</si>
  <si>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</si>
  <si>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</si>
  <si>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</si>
  <si>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</si>
  <si>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</si>
  <si>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</si>
  <si>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</si>
  <si>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</si>
  <si>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</si>
  <si>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</si>
  <si>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</si>
  <si>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</si>
  <si>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</si>
  <si>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</si>
  <si>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</si>
  <si>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</si>
  <si>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</si>
  <si>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</si>
  <si>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</si>
  <si>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</si>
  <si>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</si>
  <si>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</si>
  <si>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</si>
  <si>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</si>
  <si>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</si>
  <si>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</si>
  <si>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</si>
  <si>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</si>
  <si>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</si>
  <si>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</si>
  <si>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</si>
  <si>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</si>
  <si>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</si>
  <si>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</si>
  <si>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</si>
  <si>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</si>
  <si>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</si>
  <si>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</si>
  <si>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</si>
  <si>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</si>
  <si>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</si>
  <si>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</si>
  <si>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</si>
  <si>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</si>
  <si>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</si>
  <si>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</si>
  <si>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</si>
  <si>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</si>
  <si>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</si>
  <si>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</si>
  <si>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</si>
  <si>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</si>
  <si>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</si>
  <si>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</si>
  <si>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</si>
  <si>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</si>
  <si>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</si>
  <si>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</si>
  <si>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</si>
  <si>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</si>
  <si>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</si>
  <si>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</si>
  <si>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</si>
  <si>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</si>
  <si>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</si>
  <si>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</si>
  <si>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</si>
  <si>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</si>
  <si>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</si>
  <si>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</si>
  <si>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</si>
  <si>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</si>
  <si>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</si>
  <si>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</si>
  <si>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</si>
  <si>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</si>
  <si>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</si>
  <si>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</si>
  <si>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</si>
  <si>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</si>
  <si>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</si>
  <si>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</si>
  <si>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</si>
  <si>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</si>
  <si>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</si>
  <si>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</si>
  <si>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</si>
  <si>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</si>
  <si>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</si>
  <si>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</si>
  <si>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</si>
  <si>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</si>
  <si>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</si>
  <si>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</si>
  <si>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</si>
  <si>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</si>
  <si>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</si>
  <si>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</si>
  <si>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</si>
  <si>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</si>
  <si>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</si>
  <si>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</si>
  <si>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</si>
  <si>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</si>
  <si>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</si>
  <si>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</si>
  <si>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</si>
  <si>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</si>
  <si>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</si>
  <si>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</si>
  <si>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</si>
  <si>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</si>
  <si>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</si>
  <si>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</si>
  <si>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</si>
  <si>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</si>
  <si>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</si>
  <si>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</si>
  <si>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</si>
  <si>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</si>
  <si>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</si>
  <si>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</si>
  <si>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</si>
  <si>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</si>
  <si>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</si>
  <si>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</si>
  <si>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</si>
  <si>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</si>
  <si>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</si>
  <si>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</si>
  <si>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</si>
  <si>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</si>
  <si>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</si>
  <si>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</si>
  <si>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</si>
  <si>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</si>
  <si>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</si>
  <si>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</si>
  <si>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</si>
  <si>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</si>
  <si>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</si>
  <si>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</si>
  <si>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</si>
  <si>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</si>
  <si>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</si>
  <si>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</si>
  <si>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</si>
  <si>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</si>
  <si>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</si>
  <si>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</si>
  <si>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</si>
  <si>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</si>
  <si>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</si>
  <si>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</si>
  <si>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</si>
  <si>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</si>
  <si>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</si>
  <si>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</si>
  <si>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</si>
  <si>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</si>
  <si>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</si>
  <si>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</si>
  <si>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</si>
  <si>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</si>
  <si>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</si>
  <si>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</si>
  <si>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</si>
  <si>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</si>
  <si>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</si>
  <si>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</si>
  <si>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</si>
  <si>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</si>
  <si>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</si>
  <si>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</si>
  <si>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</si>
  <si>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</si>
  <si>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</si>
  <si>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</si>
  <si>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</si>
  <si>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</si>
  <si>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</si>
  <si>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</si>
  <si>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</si>
  <si>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</si>
  <si>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</si>
  <si>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</si>
  <si>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</si>
  <si>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</si>
  <si>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</si>
  <si>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</si>
  <si>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</si>
  <si>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</si>
  <si>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</si>
  <si>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</si>
  <si>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</si>
  <si>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</si>
  <si>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</si>
  <si>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</si>
  <si>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</si>
  <si>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</si>
  <si>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</si>
  <si>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</si>
  <si>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</si>
  <si>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</si>
  <si>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</si>
  <si>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</si>
  <si>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</si>
  <si>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</si>
  <si>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</si>
  <si>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</si>
  <si>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</si>
  <si>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</si>
  <si>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</si>
  <si>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</si>
  <si>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</si>
  <si>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</si>
  <si>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</si>
  <si>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</si>
  <si>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</si>
  <si>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</si>
  <si>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</si>
  <si>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</si>
  <si>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</si>
  <si>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</si>
  <si>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</si>
  <si>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</si>
  <si>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</si>
  <si>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</si>
  <si>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</si>
  <si>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</si>
  <si>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</si>
  <si>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</si>
  <si>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</si>
  <si>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</si>
  <si>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</si>
  <si>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</si>
  <si>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</si>
  <si>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</si>
  <si>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</si>
  <si>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</si>
  <si>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</si>
  <si>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</si>
  <si>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</si>
  <si>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</si>
  <si>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</si>
  <si>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</si>
  <si>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</si>
  <si>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</si>
  <si>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</si>
  <si>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</si>
  <si>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</si>
  <si>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</si>
  <si>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</si>
  <si>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</si>
  <si>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</si>
  <si>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</si>
  <si>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</si>
  <si>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</si>
  <si>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</si>
  <si>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</si>
  <si>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</si>
  <si>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</si>
  <si>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</si>
  <si>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</si>
  <si>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</si>
  <si>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</si>
  <si>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</si>
  <si>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</si>
  <si>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</si>
  <si>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</si>
  <si>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</si>
  <si>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</si>
  <si>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</si>
  <si>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</si>
  <si>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</si>
  <si>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</si>
  <si>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</si>
  <si>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</si>
  <si>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</si>
  <si>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</si>
  <si>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</si>
  <si>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</si>
  <si>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</si>
  <si>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</si>
  <si>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</si>
  <si>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</si>
  <si>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</si>
  <si>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</si>
  <si>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</si>
  <si>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</si>
  <si>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</si>
  <si>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</si>
  <si>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</si>
  <si>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</si>
  <si>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</si>
  <si>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</si>
  <si>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</si>
  <si>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</si>
  <si>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</si>
  <si>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</si>
  <si>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</si>
  <si>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</si>
  <si>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</si>
  <si>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</si>
  <si>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</si>
  <si>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</si>
  <si>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</si>
  <si>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</si>
  <si>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</si>
  <si>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</si>
  <si>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</si>
  <si>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</si>
  <si>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</si>
  <si>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</si>
  <si>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</si>
  <si>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</si>
  <si>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</si>
  <si>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</si>
  <si>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</si>
  <si>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</si>
  <si>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</si>
  <si>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</si>
  <si>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</si>
  <si>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</si>
  <si>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</si>
  <si>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</si>
  <si>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</si>
  <si>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</si>
  <si>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</si>
  <si>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</si>
  <si>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</si>
  <si>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</si>
  <si>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</si>
  <si>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</si>
  <si>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</si>
  <si>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</si>
  <si>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</si>
  <si>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</si>
  <si>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</si>
  <si>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</si>
  <si>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</si>
  <si>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</si>
  <si>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</si>
  <si>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</si>
  <si>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</si>
  <si>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</si>
  <si>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</si>
  <si>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</si>
  <si>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</si>
  <si>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</si>
  <si>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</si>
  <si>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</si>
  <si>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</si>
  <si>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</si>
  <si>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</si>
  <si>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</si>
  <si>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</si>
  <si>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</si>
  <si>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</si>
  <si>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</si>
  <si>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</si>
  <si>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</si>
  <si>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</si>
  <si>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</si>
  <si>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</si>
  <si>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</si>
  <si>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</si>
  <si>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</si>
  <si>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</si>
  <si>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</si>
  <si>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</si>
  <si>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</si>
  <si>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</si>
  <si>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</si>
  <si>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</si>
  <si>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</si>
  <si>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</si>
  <si>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</si>
  <si>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</si>
  <si>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</si>
  <si>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</si>
  <si>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</si>
  <si>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</si>
  <si>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</si>
  <si>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</si>
  <si>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</si>
  <si>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</si>
  <si>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</si>
  <si>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</si>
  <si>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</si>
  <si>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</si>
  <si>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</si>
  <si>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</si>
  <si>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</si>
  <si>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</si>
  <si>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</si>
  <si>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</si>
  <si>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</si>
  <si>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</si>
  <si>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</si>
  <si>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</si>
  <si>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</si>
  <si>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</si>
  <si>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</si>
  <si>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</si>
  <si>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</si>
  <si>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</si>
  <si>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</si>
  <si>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</si>
  <si>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</si>
  <si>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</si>
  <si>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</si>
  <si>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</si>
  <si>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</si>
  <si>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</si>
  <si>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</si>
  <si>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</si>
  <si>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</si>
  <si>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</si>
  <si>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</si>
  <si>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</si>
  <si>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</si>
  <si>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</si>
  <si>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</si>
  <si>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</si>
  <si>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</si>
  <si>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</si>
  <si>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</si>
  <si>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</si>
  <si>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</si>
  <si>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</si>
  <si>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</si>
  <si>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</si>
  <si>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</si>
  <si>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</si>
  <si>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</si>
  <si>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</si>
  <si>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</si>
  <si>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</si>
  <si>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</si>
  <si>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</si>
  <si>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</si>
  <si>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</si>
  <si>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</si>
  <si>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</si>
  <si>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</si>
  <si>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</si>
  <si>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</si>
  <si>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</si>
  <si>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</si>
  <si>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</si>
  <si>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</si>
  <si>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</si>
  <si>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</si>
  <si>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</si>
  <si>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</si>
  <si>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</si>
  <si>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</si>
  <si>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</si>
  <si>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</si>
  <si>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</si>
  <si>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</si>
  <si>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</si>
  <si>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</si>
  <si>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</si>
  <si>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</si>
  <si>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</si>
  <si>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</si>
  <si>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</si>
  <si>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</si>
  <si>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</si>
  <si>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</si>
  <si>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</si>
  <si>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</si>
  <si>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</si>
  <si>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</si>
  <si>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</si>
  <si>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</si>
  <si>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</si>
  <si>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</si>
  <si>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</si>
  <si>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</si>
  <si>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</si>
  <si>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</si>
  <si>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</si>
  <si>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</si>
  <si>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</si>
  <si>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</si>
  <si>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</si>
  <si>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</si>
  <si>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</si>
  <si>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</si>
  <si>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</si>
  <si>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</si>
  <si>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</si>
  <si>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</si>
  <si>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</si>
  <si>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</si>
  <si>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</si>
  <si>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</si>
  <si>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</si>
  <si>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</si>
  <si>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</si>
  <si>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</si>
  <si>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</si>
  <si>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</si>
  <si>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</si>
  <si>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</si>
  <si>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</si>
  <si>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</si>
  <si>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</si>
  <si>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</si>
  <si>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</si>
  <si>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</si>
  <si>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</si>
  <si>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</si>
  <si>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</si>
  <si>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</si>
  <si>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</si>
  <si>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</si>
  <si>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</si>
  <si>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</si>
  <si>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</si>
  <si>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</si>
  <si>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</si>
  <si>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</si>
  <si>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</si>
  <si>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</si>
  <si>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</si>
  <si>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</si>
  <si>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</si>
  <si>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</si>
  <si>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</si>
  <si>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</si>
  <si>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</si>
  <si>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</si>
  <si>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</si>
  <si>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</si>
  <si>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</si>
  <si>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</si>
  <si>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</si>
  <si>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</si>
  <si>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</si>
  <si>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</si>
  <si>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</si>
  <si>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</si>
  <si>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</si>
  <si>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</si>
  <si>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</si>
  <si>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</si>
  <si>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</si>
  <si>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</si>
  <si>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</si>
  <si>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</si>
  <si>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</si>
  <si>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</si>
  <si>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</si>
  <si>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</si>
  <si>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</si>
  <si>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</si>
  <si>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</si>
  <si>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</si>
  <si>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</si>
  <si>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</si>
  <si>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</si>
  <si>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</si>
  <si>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</si>
  <si>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</si>
  <si>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</si>
  <si>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</si>
  <si>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</si>
  <si>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</si>
  <si>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</si>
  <si>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</si>
  <si>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</si>
  <si>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</si>
  <si>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</si>
  <si>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</si>
  <si>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</si>
  <si>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</si>
  <si>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</si>
  <si>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</si>
  <si>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</si>
  <si>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</si>
  <si>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</si>
  <si>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</si>
  <si>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</si>
  <si>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</si>
  <si>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</si>
  <si>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</si>
  <si>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</si>
  <si>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</si>
  <si>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</si>
  <si>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</si>
  <si>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</si>
  <si>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</si>
  <si>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</si>
  <si>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</si>
  <si>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</si>
  <si>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</si>
  <si>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</si>
  <si>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</si>
  <si>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</si>
  <si>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</si>
  <si>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</si>
  <si>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</si>
  <si>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</si>
  <si>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</si>
  <si>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</si>
  <si>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</si>
  <si>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</si>
  <si>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</si>
  <si>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</si>
  <si>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</si>
  <si>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</si>
  <si>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</si>
  <si>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</si>
  <si>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</si>
  <si>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</si>
  <si>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</si>
  <si>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</si>
  <si>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</si>
  <si>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</si>
  <si>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</si>
  <si>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</si>
  <si>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</si>
  <si>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</si>
  <si>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</si>
  <si>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</si>
  <si>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</si>
  <si>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</si>
  <si>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</si>
  <si>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</si>
  <si>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</si>
  <si>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</si>
  <si>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</si>
  <si>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</si>
  <si>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</si>
  <si>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</si>
  <si>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</si>
  <si>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</si>
  <si>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</si>
  <si>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</si>
  <si>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</si>
  <si>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</si>
  <si>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</si>
  <si>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</si>
  <si>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</si>
  <si>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</si>
  <si>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</si>
  <si>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</si>
  <si>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</si>
  <si>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</si>
  <si>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</si>
  <si>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</si>
  <si>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</si>
  <si>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</si>
  <si>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</si>
  <si>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</si>
  <si>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</si>
  <si>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</si>
  <si>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</si>
  <si>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</si>
  <si>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</si>
  <si>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</si>
  <si>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</si>
  <si>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</si>
  <si>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</si>
  <si>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</si>
  <si>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</si>
  <si>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</si>
  <si>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</si>
  <si>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</si>
  <si>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</si>
  <si>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</si>
  <si>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</si>
  <si>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</si>
  <si>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</si>
  <si>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</si>
  <si>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</si>
  <si>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</si>
  <si>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</si>
  <si>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</si>
  <si>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</si>
  <si>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</si>
  <si>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</si>
  <si>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</si>
  <si>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</si>
  <si>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</si>
  <si>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</si>
  <si>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</si>
  <si>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</si>
  <si>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</si>
  <si>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</si>
  <si>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</si>
  <si>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</si>
  <si>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</si>
  <si>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</si>
  <si>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</si>
  <si>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</si>
  <si>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</si>
  <si>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</si>
  <si>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</si>
  <si>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</si>
  <si>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</si>
  <si>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</si>
  <si>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</si>
  <si>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</si>
  <si>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</si>
  <si>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</si>
  <si>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</si>
  <si>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</si>
  <si>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</si>
  <si>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</si>
  <si>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</si>
  <si>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</si>
  <si>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</si>
  <si>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</si>
  <si>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</si>
  <si>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</si>
  <si>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</si>
  <si>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</si>
  <si>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</si>
  <si>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</si>
  <si>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</si>
  <si>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</si>
  <si>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</si>
  <si>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</si>
  <si>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</si>
  <si>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</si>
  <si>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</si>
  <si>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</si>
  <si>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</si>
  <si>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</si>
  <si>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</si>
  <si>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</si>
  <si>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</si>
  <si>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</si>
  <si>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</si>
  <si>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</si>
  <si>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</si>
  <si>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</si>
  <si>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</si>
  <si>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</si>
  <si>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</si>
  <si>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</si>
  <si>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</si>
  <si>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</si>
  <si>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</si>
  <si>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</si>
  <si>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</si>
  <si>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</si>
  <si>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</si>
  <si>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</si>
  <si>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</si>
  <si>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</si>
  <si>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</si>
  <si>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</si>
  <si>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</si>
  <si>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</si>
  <si>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</si>
  <si>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</si>
  <si>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</si>
  <si>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</si>
  <si>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</si>
  <si>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</si>
  <si>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</si>
  <si>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</si>
  <si>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</si>
  <si>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</si>
  <si>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</si>
  <si>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</si>
  <si>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</si>
  <si>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</si>
  <si>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</si>
  <si>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</si>
  <si>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</si>
  <si>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</si>
  <si>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</si>
  <si>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</si>
  <si>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</si>
  <si>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</si>
  <si>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</si>
  <si>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</si>
  <si>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</si>
  <si>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</si>
  <si>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</si>
  <si>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</si>
  <si>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</si>
  <si>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</si>
  <si>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</si>
  <si>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</si>
  <si>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</si>
  <si>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</si>
  <si>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</si>
  <si>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</si>
  <si>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</si>
  <si>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</si>
  <si>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</si>
  <si>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</si>
  <si>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</si>
  <si>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</si>
  <si>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</si>
  <si>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</si>
  <si>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</si>
  <si>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</si>
  <si>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</si>
  <si>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</si>
  <si>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</si>
  <si>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</si>
  <si>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</si>
  <si>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</si>
  <si>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</si>
  <si>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</si>
  <si>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</si>
  <si>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</si>
  <si>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</si>
  <si>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</si>
  <si>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</si>
  <si>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</si>
  <si>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</si>
  <si>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</si>
  <si>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</si>
  <si>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</si>
  <si>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</si>
  <si>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</si>
  <si>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</si>
  <si>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</si>
  <si>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</si>
  <si>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</si>
  <si>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</si>
  <si>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</si>
  <si>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</si>
  <si>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</si>
  <si>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b744</t>
  </si>
  <si>
    <t>d622</t>
  </si>
  <si>
    <t>c922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</si>
</sst>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>
        <f>+OTCHET!B9</f>
        <v>0</v>
      </c>
      <c r="C2" s="1677"/>
      <c r="D2" s="1678"/>
      <c r="E2" s="1021"/>
      <c r="F2" s="1022">
        <f>+OTCHET!H9</f>
        <v>0</v>
      </c>
      <c r="G2" s="1023" t="str">
        <f>+OTCHET!F12</f>
        <v>5606</v>
      </c>
      <c r="H2" s="1024"/>
      <c r="I2" s="1679">
        <f>+OTCHET!H603</f>
        <v>0</v>
      </c>
      <c r="J2" s="1680"/>
      <c r="K2" s="1015"/>
      <c r="L2" s="1681">
        <f>OTCHET!H601</f>
        <v>0</v>
      </c>
      <c r="M2" s="1682"/>
      <c r="N2" s="1683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6" t="s">
        <v>1019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43008</v>
      </c>
      <c r="M6" s="1021"/>
      <c r="N6" s="1046" t="s">
        <v>1021</v>
      </c>
      <c r="O6" s="1010"/>
      <c r="P6" s="1047">
        <f>OTCHET!F9</f>
        <v>43008</v>
      </c>
      <c r="Q6" s="1046" t="s">
        <v>1021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8" t="s">
        <v>997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43008</v>
      </c>
      <c r="H9" s="1021"/>
      <c r="I9" s="1071">
        <f>+L4</f>
        <v>2017</v>
      </c>
      <c r="J9" s="1072">
        <f>+L6</f>
        <v>43008</v>
      </c>
      <c r="K9" s="1073"/>
      <c r="L9" s="1074">
        <f>+L6</f>
        <v>43008</v>
      </c>
      <c r="M9" s="1073"/>
      <c r="N9" s="1075">
        <f>+L6</f>
        <v>43008</v>
      </c>
      <c r="O9" s="1076"/>
      <c r="P9" s="1077">
        <f>+L4</f>
        <v>2017</v>
      </c>
      <c r="Q9" s="1075">
        <f>+L6</f>
        <v>43008</v>
      </c>
      <c r="R9" s="1048"/>
      <c r="S9" s="1691" t="s">
        <v>998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1036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1038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1040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1042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1044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1046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1048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1050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1052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1054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1057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1059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1061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1063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1070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1072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1074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1076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1078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1081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1083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1085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1087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1089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1091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5524</v>
      </c>
      <c r="K50" s="1097"/>
      <c r="L50" s="1104">
        <f>+IF($P$2=33,$Q50,0)</f>
        <v>0</v>
      </c>
      <c r="M50" s="1097"/>
      <c r="N50" s="1134">
        <f>+ROUND(+G50+J50+L50,0)</f>
        <v>5524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5524</v>
      </c>
      <c r="R50" s="1048"/>
      <c r="S50" s="1694" t="s">
        <v>1095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7" t="s">
        <v>1097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1099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7" t="s">
        <v>1101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00" t="s">
        <v>1103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5524</v>
      </c>
      <c r="K55" s="1097"/>
      <c r="L55" s="1210">
        <f>+ROUND(+SUM(L50:L54),0)</f>
        <v>0</v>
      </c>
      <c r="M55" s="1097"/>
      <c r="N55" s="1211">
        <f>+ROUND(+SUM(N50:N54),0)</f>
        <v>5524</v>
      </c>
      <c r="O55" s="1099"/>
      <c r="P55" s="1209">
        <f>+ROUND(+SUM(P50:P54),0)</f>
        <v>0</v>
      </c>
      <c r="Q55" s="1210">
        <f>+ROUND(+SUM(Q50:Q54),0)</f>
        <v>5524</v>
      </c>
      <c r="R55" s="1048"/>
      <c r="S55" s="1703" t="s">
        <v>1105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1108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1110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1112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1114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1118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1121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1123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1125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1128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1130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1132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1135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1137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1139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5524</v>
      </c>
      <c r="K76" s="1097"/>
      <c r="L76" s="1235">
        <f>+ROUND(L55+L62+L66+L70+L74,0)</f>
        <v>0</v>
      </c>
      <c r="M76" s="1097"/>
      <c r="N76" s="1236">
        <f>+ROUND(N55+N62+N66+N70+N74,0)</f>
        <v>5524</v>
      </c>
      <c r="O76" s="1099"/>
      <c r="P76" s="1233">
        <f>+ROUND(P55+P62+P66+P70+P74,0)</f>
        <v>0</v>
      </c>
      <c r="Q76" s="1234">
        <f>+ROUND(Q55+Q62+Q66+Q70+Q74,0)</f>
        <v>5524</v>
      </c>
      <c r="R76" s="1048"/>
      <c r="S76" s="1718" t="s">
        <v>1141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4588</v>
      </c>
      <c r="K78" s="1097"/>
      <c r="L78" s="1110">
        <f>+IF($P$2=33,$Q78,0)</f>
        <v>0</v>
      </c>
      <c r="M78" s="1097"/>
      <c r="N78" s="1111">
        <f>+ROUND(+G78+J78+L78,0)</f>
        <v>4588</v>
      </c>
      <c r="O78" s="1099"/>
      <c r="P78" s="1109">
        <f>+ROUND(OTCHET!E415,0)</f>
        <v>0</v>
      </c>
      <c r="Q78" s="1110">
        <f>+ROUND(OTCHET!L415,0)</f>
        <v>4588</v>
      </c>
      <c r="R78" s="1048"/>
      <c r="S78" s="1694" t="s">
        <v>1144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2000</v>
      </c>
      <c r="K79" s="1097"/>
      <c r="L79" s="1122">
        <f>+IF($P$2=33,$Q79,0)</f>
        <v>0</v>
      </c>
      <c r="M79" s="1097"/>
      <c r="N79" s="1123">
        <f>+ROUND(+G79+J79+L79,0)</f>
        <v>2000</v>
      </c>
      <c r="O79" s="1099"/>
      <c r="P79" s="1121">
        <f>+ROUND(OTCHET!E425,0)</f>
        <v>0</v>
      </c>
      <c r="Q79" s="1122">
        <f>+ROUND(OTCHET!L425,0)</f>
        <v>2000</v>
      </c>
      <c r="R79" s="1048"/>
      <c r="S79" s="1697" t="s">
        <v>1146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6588</v>
      </c>
      <c r="K80" s="1097"/>
      <c r="L80" s="1244">
        <f>+ROUND(L78+L79,0)</f>
        <v>0</v>
      </c>
      <c r="M80" s="1097"/>
      <c r="N80" s="1245">
        <f>+ROUND(N78+N79,0)</f>
        <v>6588</v>
      </c>
      <c r="O80" s="1099"/>
      <c r="P80" s="1243">
        <f>+ROUND(P78+P79,0)</f>
        <v>0</v>
      </c>
      <c r="Q80" s="1244">
        <f>+ROUND(Q78+Q79,0)</f>
        <v>6588</v>
      </c>
      <c r="R80" s="1048"/>
      <c r="S80" s="1721" t="s">
        <v>1148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1064</v>
      </c>
      <c r="K82" s="1097"/>
      <c r="L82" s="1257">
        <f>+ROUND(L47,0)-ROUND(L76,0)+ROUND(L80,0)</f>
        <v>0</v>
      </c>
      <c r="M82" s="1097"/>
      <c r="N82" s="1258">
        <f>+ROUND(N47,0)-ROUND(N76,0)+ROUND(N80,0)</f>
        <v>1064</v>
      </c>
      <c r="O82" s="1259"/>
      <c r="P82" s="1256">
        <f>+ROUND(P47,0)-ROUND(P76,0)+ROUND(P80,0)</f>
        <v>0</v>
      </c>
      <c r="Q82" s="1257">
        <f>+ROUND(Q47,0)-ROUND(Q76,0)+ROUND(Q80,0)</f>
        <v>1064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-1064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-1064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-1064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1154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1156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1158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1161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1163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1165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1167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1169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1172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1174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1176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1178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1182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1184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1186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1189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1191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1193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1196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1198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1200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1203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1205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1207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1209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1212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1216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1218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1" t="s">
        <v>1220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122</v>
      </c>
      <c r="K127" s="1097"/>
      <c r="L127" s="1110">
        <f>+IF($P$2=33,$Q127,0)</f>
        <v>0</v>
      </c>
      <c r="M127" s="1097"/>
      <c r="N127" s="1111">
        <f>+ROUND(+G127+J127+L127,0)</f>
        <v>122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122</v>
      </c>
      <c r="R127" s="1048"/>
      <c r="S127" s="1694" t="s">
        <v>1223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1225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1186</v>
      </c>
      <c r="K129" s="1097"/>
      <c r="L129" s="1122">
        <f>+IF($P$2=33,$Q129,0)</f>
        <v>0</v>
      </c>
      <c r="M129" s="1097"/>
      <c r="N129" s="1123">
        <f>+ROUND(+G129+J129+L129,0)</f>
        <v>1186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1186</v>
      </c>
      <c r="R129" s="1048"/>
      <c r="S129" s="1733" t="s">
        <v>1227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1064</v>
      </c>
      <c r="K130" s="1097"/>
      <c r="L130" s="1297">
        <f>+ROUND(+L129-L127-L128,0)</f>
        <v>0</v>
      </c>
      <c r="M130" s="1097"/>
      <c r="N130" s="1298">
        <f>+ROUND(+N129-N127-N128,0)</f>
        <v>1064</v>
      </c>
      <c r="O130" s="1099"/>
      <c r="P130" s="1296">
        <f>+ROUND(+P129-P127-P128,0)</f>
        <v>0</v>
      </c>
      <c r="Q130" s="1297">
        <f>+ROUND(+Q129-Q127-Q128,0)</f>
        <v>1064</v>
      </c>
      <c r="R130" s="1048"/>
      <c r="S130" s="1736" t="s">
        <v>1229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740"/>
      <c r="G132" s="1740"/>
      <c r="H132" s="1021"/>
      <c r="I132" s="1306" t="s">
        <v>1232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9" operator="notEqual" stopIfTrue="1">
      <formula>0</formula>
    </cfRule>
  </conditionalFormatting>
  <conditionalFormatting sqref="B131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5:G136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5" operator="equal" stopIfTrue="1">
      <formula>"НЕРАВНЕНИЕ!"</formula>
    </cfRule>
  </conditionalFormatting>
  <conditionalFormatting sqref="L135:M136">
    <cfRule type="cellIs" priority="40" dxfId="145" operator="equal" stopIfTrue="1">
      <formula>"НЕРАВНЕНИЕ!"</formula>
    </cfRule>
  </conditionalFormatting>
  <conditionalFormatting sqref="F138:G139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5" operator="equal" stopIfTrue="1">
      <formula>"НЕРАВНЕНИЕ !"</formula>
    </cfRule>
  </conditionalFormatting>
  <conditionalFormatting sqref="L138:M139">
    <cfRule type="cellIs" priority="36" dxfId="145" operator="equal" stopIfTrue="1">
      <formula>"НЕРАВНЕНИЕ !"</formula>
    </cfRule>
  </conditionalFormatting>
  <conditionalFormatting sqref="I138:J139 L138:L139 N138:N139 F138:G139">
    <cfRule type="cellIs" priority="35" dxfId="145" operator="notEqual">
      <formula>0</formula>
    </cfRule>
  </conditionalFormatting>
  <conditionalFormatting sqref="I131:J131">
    <cfRule type="cellIs" priority="33" dxfId="139" operator="notEqual" stopIfTrue="1">
      <formula>0</formula>
    </cfRule>
  </conditionalFormatting>
  <conditionalFormatting sqref="L81">
    <cfRule type="cellIs" priority="28" dxfId="139" operator="notEqual" stopIfTrue="1">
      <formula>0</formula>
    </cfRule>
  </conditionalFormatting>
  <conditionalFormatting sqref="N81">
    <cfRule type="cellIs" priority="27" dxfId="139" operator="notEqual" stopIfTrue="1">
      <formula>0</formula>
    </cfRule>
  </conditionalFormatting>
  <conditionalFormatting sqref="L131">
    <cfRule type="cellIs" priority="32" dxfId="139" operator="notEqual" stopIfTrue="1">
      <formula>0</formula>
    </cfRule>
  </conditionalFormatting>
  <conditionalFormatting sqref="N131">
    <cfRule type="cellIs" priority="31" dxfId="139" operator="notEqual" stopIfTrue="1">
      <formula>0</formula>
    </cfRule>
  </conditionalFormatting>
  <conditionalFormatting sqref="F81:H81">
    <cfRule type="cellIs" priority="30" dxfId="139" operator="notEqual" stopIfTrue="1">
      <formula>0</formula>
    </cfRule>
  </conditionalFormatting>
  <conditionalFormatting sqref="I81:J81">
    <cfRule type="cellIs" priority="29" dxfId="139" operator="notEqual" stopIfTrue="1">
      <formula>0</formula>
    </cfRule>
  </conditionalFormatting>
  <conditionalFormatting sqref="B81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1:Q131">
    <cfRule type="cellIs" priority="24" dxfId="139" operator="notEqual" stopIfTrue="1">
      <formula>0</formula>
    </cfRule>
  </conditionalFormatting>
  <conditionalFormatting sqref="P135:Q136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1:Q81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43008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Криводол</v>
      </c>
      <c r="C13" s="713"/>
      <c r="D13" s="713"/>
      <c r="E13" s="716" t="str">
        <f>+OTCHET!E12</f>
        <v>код по ЕБК:</v>
      </c>
      <c r="F13" s="233" t="str">
        <f>+OTCHET!F12</f>
        <v>5606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5524</v>
      </c>
      <c r="G38" s="849">
        <f>SUM(G39:G53)-G44-G46-G51-G52</f>
        <v>5524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5524</v>
      </c>
      <c r="G42" s="817">
        <f>+OTCHET!I204+OTCHET!I222+OTCHET!I271</f>
        <v>5524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6588</v>
      </c>
      <c r="G54" s="895">
        <f>+G55+G56+G60</f>
        <v>6588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6588</v>
      </c>
      <c r="G56" s="904">
        <f>+OTCHET!I379+OTCHET!I387+OTCHET!I392+OTCHET!I395+OTCHET!I398+OTCHET!I401+OTCHET!I402+OTCHET!I405+OTCHET!I418+OTCHET!I419+OTCHET!I420+OTCHET!I421+OTCHET!I422</f>
        <v>6588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2000</v>
      </c>
      <c r="G57" s="908">
        <f>+OTCHET!I418+OTCHET!I419+OTCHET!I420+OTCHET!I421+OTCHET!I422</f>
        <v>2000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1064</v>
      </c>
      <c r="G62" s="930">
        <f>+G22-G38+G54-G61</f>
        <v>1064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-1064</v>
      </c>
      <c r="G64" s="940">
        <f>SUM(+G66+G74+G75+G82+G83+G84+G87+G88+G89+G90+G91+G92+G93)</f>
        <v>-1064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122</v>
      </c>
      <c r="G88" s="904">
        <f>+OTCHET!I563+OTCHET!I564+OTCHET!I565+OTCHET!I566+OTCHET!I567+OTCHET!I568</f>
        <v>122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-1186</v>
      </c>
      <c r="G89" s="817">
        <f>+OTCHET!I569+OTCHET!I570+OTCHET!I571+OTCHET!I572+OTCHET!I573+OTCHET!I574+OTCHET!I575</f>
        <v>-1186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9" operator="notEqual" stopIfTrue="1">
      <formula>0</formula>
    </cfRule>
  </conditionalFormatting>
  <conditionalFormatting sqref="E103:I103">
    <cfRule type="cellIs" priority="19" dxfId="139" operator="notEqual" stopIfTrue="1">
      <formula>0</formula>
    </cfRule>
  </conditionalFormatting>
  <conditionalFormatting sqref="G105:H105 B105">
    <cfRule type="cellIs" priority="18" dxfId="155" operator="equal" stopIfTrue="1">
      <formula>0</formula>
    </cfRule>
  </conditionalFormatting>
  <conditionalFormatting sqref="I112 E108">
    <cfRule type="cellIs" priority="17" dxfId="143" operator="equal" stopIfTrue="1">
      <formula>0</formula>
    </cfRule>
  </conditionalFormatting>
  <conditionalFormatting sqref="E112:F112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3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601">
      <selection activeCell="D622" sqref="D62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РА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v>42736</v>
      </c>
      <c r="F9" s="116">
        <v>43008</v>
      </c>
      <c r="G9" s="113"/>
      <c r="H9" s="1418"/>
      <c r="I9" s="1840"/>
      <c r="J9" s="184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септември</v>
      </c>
      <c r="G10" s="113"/>
      <c r="H10" s="114"/>
      <c r="I10" s="1842" t="s">
        <v>991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75" t="str">
        <f>VLOOKUP(F12,PRBK,2,FALSE)</f>
        <v>Криводол</v>
      </c>
      <c r="C12" s="1776"/>
      <c r="D12" s="1777"/>
      <c r="E12" s="118" t="s">
        <v>985</v>
      </c>
      <c r="F12" s="1592" t="s">
        <v>1449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3" t="s">
        <v>2044</v>
      </c>
      <c r="F19" s="1754"/>
      <c r="G19" s="1754"/>
      <c r="H19" s="1755"/>
      <c r="I19" s="1759" t="s">
        <v>2045</v>
      </c>
      <c r="J19" s="1760"/>
      <c r="K19" s="1760"/>
      <c r="L19" s="176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477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479</v>
      </c>
      <c r="D28" s="1769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131</v>
      </c>
      <c r="D33" s="1769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125</v>
      </c>
      <c r="D39" s="1769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7" t="str">
        <f>$B$7</f>
        <v>ОТЧЕТНИ ДАННИ ПО ЕБК ЗА СМЕТКИТЕ ЗА СРЕДСТВАТА ОТ ЕВРОПЕЙСКИЯ СЪЮЗ - РА</v>
      </c>
      <c r="C173" s="1788"/>
      <c r="D173" s="178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4">
        <f>$B$9</f>
        <v>0</v>
      </c>
      <c r="C175" s="1785"/>
      <c r="D175" s="1786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5" t="str">
        <f>$B$12</f>
        <v>Криводол</v>
      </c>
      <c r="C178" s="1776"/>
      <c r="D178" s="1777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3" t="s">
        <v>2046</v>
      </c>
      <c r="F182" s="1754"/>
      <c r="G182" s="1754"/>
      <c r="H182" s="1755"/>
      <c r="I182" s="1762" t="s">
        <v>2047</v>
      </c>
      <c r="J182" s="1763"/>
      <c r="K182" s="1763"/>
      <c r="L182" s="176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2" t="s">
        <v>763</v>
      </c>
      <c r="D186" s="178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8" t="s">
        <v>766</v>
      </c>
      <c r="D189" s="1779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0" t="s">
        <v>199</v>
      </c>
      <c r="D195" s="1781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1" t="s">
        <v>204</v>
      </c>
      <c r="D203" s="179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8" t="s">
        <v>205</v>
      </c>
      <c r="D204" s="1779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5524</v>
      </c>
      <c r="J204" s="276">
        <f t="shared" si="49"/>
        <v>0</v>
      </c>
      <c r="K204" s="277">
        <f t="shared" si="49"/>
        <v>0</v>
      </c>
      <c r="L204" s="311">
        <f t="shared" si="49"/>
        <v>5524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5524</v>
      </c>
      <c r="J205" s="284">
        <f t="shared" si="50"/>
        <v>0</v>
      </c>
      <c r="K205" s="285">
        <f t="shared" si="50"/>
        <v>0</v>
      </c>
      <c r="L205" s="282">
        <f t="shared" si="50"/>
        <v>5524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9" t="s">
        <v>279</v>
      </c>
      <c r="D222" s="179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9" t="s">
        <v>741</v>
      </c>
      <c r="D226" s="179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9" t="s">
        <v>224</v>
      </c>
      <c r="D232" s="179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9" t="s">
        <v>226</v>
      </c>
      <c r="D235" s="179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5" t="s">
        <v>227</v>
      </c>
      <c r="D236" s="179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5" t="s">
        <v>228</v>
      </c>
      <c r="D237" s="179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5" t="s">
        <v>1686</v>
      </c>
      <c r="D238" s="179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9" t="s">
        <v>229</v>
      </c>
      <c r="D239" s="179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9" t="s">
        <v>241</v>
      </c>
      <c r="D255" s="179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9" t="s">
        <v>242</v>
      </c>
      <c r="D256" s="179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9" t="s">
        <v>243</v>
      </c>
      <c r="D257" s="179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9" t="s">
        <v>244</v>
      </c>
      <c r="D258" s="179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9" t="s">
        <v>1691</v>
      </c>
      <c r="D265" s="179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9" t="s">
        <v>1688</v>
      </c>
      <c r="D269" s="179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9" t="s">
        <v>1689</v>
      </c>
      <c r="D270" s="179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5" t="s">
        <v>254</v>
      </c>
      <c r="D271" s="179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9" t="s">
        <v>280</v>
      </c>
      <c r="D272" s="179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3" t="s">
        <v>255</v>
      </c>
      <c r="D275" s="179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3" t="s">
        <v>256</v>
      </c>
      <c r="D276" s="179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3" t="s">
        <v>642</v>
      </c>
      <c r="D284" s="179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3" t="s">
        <v>704</v>
      </c>
      <c r="D287" s="179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9" t="s">
        <v>705</v>
      </c>
      <c r="D288" s="179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7" t="s">
        <v>935</v>
      </c>
      <c r="D293" s="179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9" t="s">
        <v>713</v>
      </c>
      <c r="D297" s="180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5524</v>
      </c>
      <c r="J301" s="398">
        <f t="shared" si="79"/>
        <v>0</v>
      </c>
      <c r="K301" s="399">
        <f t="shared" si="79"/>
        <v>0</v>
      </c>
      <c r="L301" s="396">
        <f t="shared" si="79"/>
        <v>5524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9" t="str">
        <f>$B$7</f>
        <v>ОТЧЕТНИ ДАННИ ПО ЕБК ЗА СМЕТКИТЕ ЗА СРЕДСТВАТА ОТ ЕВРОПЕЙСКИЯ СЪЮЗ - РА</v>
      </c>
      <c r="C344" s="1809"/>
      <c r="D344" s="1809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4">
        <f>$B$9</f>
        <v>0</v>
      </c>
      <c r="C346" s="1785"/>
      <c r="D346" s="1786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5" t="str">
        <f>$B$12</f>
        <v>Криводол</v>
      </c>
      <c r="C349" s="1776"/>
      <c r="D349" s="1777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5" t="s">
        <v>2048</v>
      </c>
      <c r="F353" s="1766"/>
      <c r="G353" s="1766"/>
      <c r="H353" s="1767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7" t="s">
        <v>283</v>
      </c>
      <c r="D357" s="1808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5" t="s">
        <v>294</v>
      </c>
      <c r="D371" s="180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5" t="s">
        <v>316</v>
      </c>
      <c r="D379" s="180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5" t="s">
        <v>260</v>
      </c>
      <c r="D384" s="180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5" t="s">
        <v>261</v>
      </c>
      <c r="D387" s="180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5" t="s">
        <v>263</v>
      </c>
      <c r="D392" s="180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600</v>
      </c>
      <c r="J392" s="445">
        <f t="shared" si="91"/>
        <v>0</v>
      </c>
      <c r="K392" s="446">
        <f>SUM(K393:K394)</f>
        <v>0</v>
      </c>
      <c r="L392" s="1380">
        <f t="shared" si="91"/>
        <v>600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>
        <v>0</v>
      </c>
      <c r="G393" s="153">
        <v>0</v>
      </c>
      <c r="H393" s="154">
        <v>0</v>
      </c>
      <c r="I393" s="152">
        <v>600</v>
      </c>
      <c r="J393" s="153">
        <v>0</v>
      </c>
      <c r="K393" s="154">
        <v>0</v>
      </c>
      <c r="L393" s="1381">
        <f>I393+J393+K393</f>
        <v>600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5" t="s">
        <v>264</v>
      </c>
      <c r="D395" s="1806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3988</v>
      </c>
      <c r="J395" s="1655">
        <f t="shared" si="92"/>
        <v>0</v>
      </c>
      <c r="K395" s="446">
        <f>SUM(K396:K397)</f>
        <v>0</v>
      </c>
      <c r="L395" s="1380">
        <f t="shared" si="92"/>
        <v>3988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0</v>
      </c>
      <c r="F396" s="152">
        <v>0</v>
      </c>
      <c r="G396" s="1647">
        <v>0</v>
      </c>
      <c r="H396" s="1618">
        <v>0</v>
      </c>
      <c r="I396" s="152">
        <v>3988</v>
      </c>
      <c r="J396" s="1647">
        <v>0</v>
      </c>
      <c r="K396" s="1653">
        <v>0</v>
      </c>
      <c r="L396" s="1381">
        <f>I396+J396+K396</f>
        <v>3988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5" t="s">
        <v>944</v>
      </c>
      <c r="D398" s="180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5" t="s">
        <v>699</v>
      </c>
      <c r="D401" s="180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5" t="s">
        <v>700</v>
      </c>
      <c r="D402" s="180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5" t="s">
        <v>718</v>
      </c>
      <c r="D405" s="180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5" t="s">
        <v>267</v>
      </c>
      <c r="D408" s="180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4588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4588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5" t="s">
        <v>786</v>
      </c>
      <c r="D418" s="180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5" t="s">
        <v>723</v>
      </c>
      <c r="D419" s="180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5" t="s">
        <v>268</v>
      </c>
      <c r="D420" s="1806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2350</v>
      </c>
      <c r="J420" s="1631">
        <v>0</v>
      </c>
      <c r="K420" s="1481">
        <v>0</v>
      </c>
      <c r="L420" s="1380">
        <f>I420+J420+K420</f>
        <v>2350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05" t="s">
        <v>702</v>
      </c>
      <c r="D421" s="1806"/>
      <c r="E421" s="1380">
        <f>F421+G421+H421</f>
        <v>0</v>
      </c>
      <c r="F421" s="485">
        <v>0</v>
      </c>
      <c r="G421" s="486">
        <v>0</v>
      </c>
      <c r="H421" s="1481">
        <v>0</v>
      </c>
      <c r="I421" s="485">
        <v>-350</v>
      </c>
      <c r="J421" s="486">
        <v>0</v>
      </c>
      <c r="K421" s="1481">
        <v>0</v>
      </c>
      <c r="L421" s="1380">
        <f>I421+J421+K421</f>
        <v>-350</v>
      </c>
      <c r="M421" s="7">
        <f>(IF($E421&lt;&gt;0,$M$2,IF($L421&lt;&gt;0,$M$2,"")))</f>
        <v>1</v>
      </c>
      <c r="N421" s="406"/>
    </row>
    <row r="422" spans="1:14" s="15" customFormat="1" ht="18.75" customHeight="1">
      <c r="A422" s="22">
        <v>215</v>
      </c>
      <c r="B422" s="459">
        <v>7800</v>
      </c>
      <c r="C422" s="1805" t="s">
        <v>948</v>
      </c>
      <c r="D422" s="180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2000</v>
      </c>
      <c r="J425" s="515">
        <f t="shared" si="100"/>
        <v>0</v>
      </c>
      <c r="K425" s="516">
        <f t="shared" si="100"/>
        <v>0</v>
      </c>
      <c r="L425" s="513">
        <f t="shared" si="100"/>
        <v>2000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2" t="str">
        <f>$B$7</f>
        <v>ОТЧЕТНИ ДАННИ ПО ЕБК ЗА СМЕТКИТЕ ЗА СРЕДСТВАТА ОТ ЕВРОПЕЙСКИЯ СЪЮЗ - РА</v>
      </c>
      <c r="C429" s="1813"/>
      <c r="D429" s="1813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4">
        <f>$B$9</f>
        <v>0</v>
      </c>
      <c r="C431" s="1785"/>
      <c r="D431" s="1786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5" t="str">
        <f>$B$12</f>
        <v>Криводол</v>
      </c>
      <c r="C434" s="1776"/>
      <c r="D434" s="1777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3" t="s">
        <v>2050</v>
      </c>
      <c r="F438" s="1754"/>
      <c r="G438" s="1754"/>
      <c r="H438" s="1755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1064</v>
      </c>
      <c r="J441" s="548">
        <f t="shared" si="103"/>
        <v>0</v>
      </c>
      <c r="K441" s="549">
        <f t="shared" si="103"/>
        <v>0</v>
      </c>
      <c r="L441" s="550">
        <f t="shared" si="103"/>
        <v>1064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-1064</v>
      </c>
      <c r="J442" s="555">
        <f t="shared" si="104"/>
        <v>0</v>
      </c>
      <c r="K442" s="556">
        <f t="shared" si="104"/>
        <v>0</v>
      </c>
      <c r="L442" s="557">
        <f>+L593</f>
        <v>-1064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4" t="str">
        <f>$B$7</f>
        <v>ОТЧЕТНИ ДАННИ ПО ЕБК ЗА СМЕТКИТЕ ЗА СРЕДСТВАТА ОТ ЕВРОПЕЙСКИЯ СЪЮЗ - РА</v>
      </c>
      <c r="C445" s="1815"/>
      <c r="D445" s="181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4">
        <f>$B$9</f>
        <v>0</v>
      </c>
      <c r="C447" s="1785"/>
      <c r="D447" s="1786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5" t="str">
        <f>$B$12</f>
        <v>Криводол</v>
      </c>
      <c r="C450" s="1776"/>
      <c r="D450" s="1777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6" t="s">
        <v>2052</v>
      </c>
      <c r="F454" s="1757"/>
      <c r="G454" s="1757"/>
      <c r="H454" s="1758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0" t="s">
        <v>787</v>
      </c>
      <c r="D457" s="181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9" t="s">
        <v>790</v>
      </c>
      <c r="D461" s="1829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9" t="s">
        <v>2026</v>
      </c>
      <c r="D464" s="1829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0" t="s">
        <v>793</v>
      </c>
      <c r="D467" s="181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0" t="s">
        <v>800</v>
      </c>
      <c r="D474" s="1831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8" t="s">
        <v>952</v>
      </c>
      <c r="D477" s="181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1" t="s">
        <v>957</v>
      </c>
      <c r="D493" s="1822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1" t="s">
        <v>24</v>
      </c>
      <c r="D498" s="1822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3" t="s">
        <v>958</v>
      </c>
      <c r="D499" s="1823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8" t="s">
        <v>33</v>
      </c>
      <c r="D508" s="181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8" t="s">
        <v>37</v>
      </c>
      <c r="D512" s="181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8" t="s">
        <v>959</v>
      </c>
      <c r="D517" s="1825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1" t="s">
        <v>960</v>
      </c>
      <c r="D520" s="181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9" t="s">
        <v>320</v>
      </c>
      <c r="D527" s="1820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8" t="s">
        <v>962</v>
      </c>
      <c r="D531" s="181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4" t="s">
        <v>963</v>
      </c>
      <c r="D532" s="1824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6" t="s">
        <v>964</v>
      </c>
      <c r="D537" s="181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8" t="s">
        <v>965</v>
      </c>
      <c r="D540" s="181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6" t="s">
        <v>974</v>
      </c>
      <c r="D562" s="1816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-1064</v>
      </c>
      <c r="J562" s="581">
        <f t="shared" si="133"/>
        <v>0</v>
      </c>
      <c r="K562" s="582">
        <f t="shared" si="133"/>
        <v>0</v>
      </c>
      <c r="L562" s="579">
        <f t="shared" si="133"/>
        <v>-1064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>
        <v>0</v>
      </c>
      <c r="G563" s="153">
        <v>0</v>
      </c>
      <c r="H563" s="585">
        <v>0</v>
      </c>
      <c r="I563" s="152">
        <v>122</v>
      </c>
      <c r="J563" s="153">
        <v>0</v>
      </c>
      <c r="K563" s="585">
        <v>0</v>
      </c>
      <c r="L563" s="1381">
        <f t="shared" si="121"/>
        <v>122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-1186</v>
      </c>
      <c r="J569" s="153">
        <v>0</v>
      </c>
      <c r="K569" s="1669">
        <v>0</v>
      </c>
      <c r="L569" s="1395">
        <f t="shared" si="134"/>
        <v>-1186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6" t="s">
        <v>979</v>
      </c>
      <c r="D582" s="1817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6" t="s">
        <v>852</v>
      </c>
      <c r="D587" s="181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-1064</v>
      </c>
      <c r="J593" s="665">
        <f t="shared" si="138"/>
        <v>0</v>
      </c>
      <c r="K593" s="667">
        <f t="shared" si="138"/>
        <v>0</v>
      </c>
      <c r="L593" s="663">
        <f t="shared" si="138"/>
        <v>-1064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4"/>
      <c r="H596" s="1845"/>
      <c r="I596" s="1845"/>
      <c r="J596" s="1846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4" t="s">
        <v>897</v>
      </c>
      <c r="H597" s="1834"/>
      <c r="I597" s="1834"/>
      <c r="J597" s="183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826"/>
      <c r="H599" s="1827"/>
      <c r="I599" s="1827"/>
      <c r="J599" s="1828"/>
      <c r="K599" s="103"/>
      <c r="L599" s="229"/>
      <c r="M599" s="7">
        <v>1</v>
      </c>
      <c r="N599" s="519"/>
    </row>
    <row r="600" spans="1:14" ht="21.75" customHeight="1">
      <c r="A600" s="23"/>
      <c r="B600" s="1832" t="s">
        <v>900</v>
      </c>
      <c r="C600" s="1833"/>
      <c r="D600" s="673" t="s">
        <v>901</v>
      </c>
      <c r="E600" s="674"/>
      <c r="F600" s="675"/>
      <c r="G600" s="1834" t="s">
        <v>897</v>
      </c>
      <c r="H600" s="1834"/>
      <c r="I600" s="1834"/>
      <c r="J600" s="1834"/>
      <c r="K600" s="103"/>
      <c r="L600" s="229"/>
      <c r="M600" s="7">
        <v>1</v>
      </c>
      <c r="N600" s="519"/>
    </row>
    <row r="601" spans="1:14" ht="24.75" customHeight="1">
      <c r="A601" s="36"/>
      <c r="B601" s="1835"/>
      <c r="C601" s="1836"/>
      <c r="D601" s="676" t="s">
        <v>902</v>
      </c>
      <c r="E601" s="677"/>
      <c r="F601" s="678"/>
      <c r="G601" s="679" t="s">
        <v>903</v>
      </c>
      <c r="H601" s="1837"/>
      <c r="I601" s="1838"/>
      <c r="J601" s="183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7"/>
      <c r="I603" s="1838"/>
      <c r="J603" s="1839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814" t="str">
        <f>$B$7</f>
        <v>ОТЧЕТНИ ДАННИ ПО ЕБК ЗА СМЕТКИТЕ ЗА СРЕДСТВАТА ОТ ЕВРОПЕЙСКИЯ СЪЮЗ - РА</v>
      </c>
      <c r="C608" s="1815"/>
      <c r="D608" s="1815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4">
        <f>$B$9</f>
        <v>0</v>
      </c>
      <c r="C610" s="1785"/>
      <c r="D610" s="1786"/>
      <c r="E610" s="115">
        <f>$E$9</f>
        <v>42736</v>
      </c>
      <c r="F610" s="227">
        <f>$F$9</f>
        <v>43008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Криводол</v>
      </c>
      <c r="C613" s="1848"/>
      <c r="D613" s="1849"/>
      <c r="E613" s="411" t="s">
        <v>910</v>
      </c>
      <c r="F613" s="1362" t="str">
        <f>$F$12</f>
        <v>5606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53" t="s">
        <v>2057</v>
      </c>
      <c r="F617" s="1754"/>
      <c r="G617" s="1754"/>
      <c r="H617" s="1755"/>
      <c r="I617" s="1762" t="s">
        <v>2058</v>
      </c>
      <c r="J617" s="1763"/>
      <c r="K617" s="1763"/>
      <c r="L617" s="1764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3322</v>
      </c>
      <c r="D622" s="1458" t="s">
        <v>2031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2" t="s">
        <v>763</v>
      </c>
      <c r="D624" s="1783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78" t="s">
        <v>766</v>
      </c>
      <c r="D627" s="1779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80" t="s">
        <v>199</v>
      </c>
      <c r="D633" s="1781"/>
      <c r="E633" s="274">
        <f aca="true" t="shared" si="142" ref="E633:L633">SUM(E634:E640)</f>
        <v>0</v>
      </c>
      <c r="F633" s="275">
        <f t="shared" si="142"/>
        <v>0</v>
      </c>
      <c r="G633" s="276">
        <f t="shared" si="142"/>
        <v>0</v>
      </c>
      <c r="H633" s="277">
        <f>SUM(H634:H640)</f>
        <v>0</v>
      </c>
      <c r="I633" s="275">
        <f t="shared" si="142"/>
        <v>0</v>
      </c>
      <c r="J633" s="276">
        <f t="shared" si="142"/>
        <v>0</v>
      </c>
      <c r="K633" s="277">
        <f t="shared" si="142"/>
        <v>0</v>
      </c>
      <c r="L633" s="274">
        <f t="shared" si="142"/>
        <v>0</v>
      </c>
      <c r="M633" s="12">
        <f t="shared" si="140"/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0</v>
      </c>
      <c r="F634" s="152"/>
      <c r="G634" s="153"/>
      <c r="H634" s="1421"/>
      <c r="I634" s="152"/>
      <c r="J634" s="153"/>
      <c r="K634" s="1421"/>
      <c r="L634" s="282">
        <f aca="true" t="shared" si="144" ref="L634:L641">I634+J634+K634</f>
        <v>0</v>
      </c>
      <c r="M634" s="12">
        <f t="shared" si="140"/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0</v>
      </c>
      <c r="F637" s="158"/>
      <c r="G637" s="159"/>
      <c r="H637" s="1426"/>
      <c r="I637" s="158"/>
      <c r="J637" s="159"/>
      <c r="K637" s="1426"/>
      <c r="L637" s="296">
        <f t="shared" si="144"/>
        <v>0</v>
      </c>
      <c r="M637" s="12">
        <f t="shared" si="140"/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0</v>
      </c>
      <c r="F638" s="158"/>
      <c r="G638" s="159"/>
      <c r="H638" s="1426"/>
      <c r="I638" s="158"/>
      <c r="J638" s="159"/>
      <c r="K638" s="1426"/>
      <c r="L638" s="296">
        <f t="shared" si="144"/>
        <v>0</v>
      </c>
      <c r="M638" s="12">
        <f t="shared" si="140"/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91" t="s">
        <v>204</v>
      </c>
      <c r="D641" s="1792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78" t="s">
        <v>205</v>
      </c>
      <c r="D642" s="1779"/>
      <c r="E642" s="311">
        <f aca="true" t="shared" si="145" ref="E642:L642">SUM(E643:E659)</f>
        <v>0</v>
      </c>
      <c r="F642" s="275">
        <f t="shared" si="145"/>
        <v>0</v>
      </c>
      <c r="G642" s="276">
        <f t="shared" si="145"/>
        <v>0</v>
      </c>
      <c r="H642" s="277">
        <f>SUM(H643:H659)</f>
        <v>0</v>
      </c>
      <c r="I642" s="275">
        <f t="shared" si="145"/>
        <v>5524</v>
      </c>
      <c r="J642" s="276">
        <f t="shared" si="145"/>
        <v>0</v>
      </c>
      <c r="K642" s="277">
        <f t="shared" si="145"/>
        <v>0</v>
      </c>
      <c r="L642" s="311">
        <f t="shared" si="145"/>
        <v>5524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>
        <v>0</v>
      </c>
      <c r="G643" s="153">
        <v>0</v>
      </c>
      <c r="H643" s="1421">
        <v>0</v>
      </c>
      <c r="I643" s="152">
        <v>5524</v>
      </c>
      <c r="J643" s="153">
        <v>0</v>
      </c>
      <c r="K643" s="1421">
        <v>0</v>
      </c>
      <c r="L643" s="282">
        <f aca="true" t="shared" si="147" ref="L643:L659">I643+J643+K643</f>
        <v>5524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0</v>
      </c>
      <c r="F647" s="158"/>
      <c r="G647" s="159"/>
      <c r="H647" s="1426"/>
      <c r="I647" s="158"/>
      <c r="J647" s="159"/>
      <c r="K647" s="1426"/>
      <c r="L647" s="296">
        <f t="shared" si="147"/>
        <v>0</v>
      </c>
      <c r="M647" s="12">
        <f t="shared" si="140"/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89" t="s">
        <v>279</v>
      </c>
      <c r="D660" s="1790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89" t="s">
        <v>741</v>
      </c>
      <c r="D664" s="1790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89" t="s">
        <v>224</v>
      </c>
      <c r="D670" s="1790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89" t="s">
        <v>226</v>
      </c>
      <c r="D673" s="1790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95" t="s">
        <v>227</v>
      </c>
      <c r="D674" s="1796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95" t="s">
        <v>228</v>
      </c>
      <c r="D675" s="1796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95" t="s">
        <v>1690</v>
      </c>
      <c r="D676" s="1796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89" t="s">
        <v>229</v>
      </c>
      <c r="D677" s="1790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89" t="s">
        <v>241</v>
      </c>
      <c r="D693" s="1790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89" t="s">
        <v>242</v>
      </c>
      <c r="D694" s="1790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89" t="s">
        <v>243</v>
      </c>
      <c r="D695" s="1790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89" t="s">
        <v>244</v>
      </c>
      <c r="D696" s="1790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89" t="s">
        <v>1691</v>
      </c>
      <c r="D703" s="1790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89" t="s">
        <v>1688</v>
      </c>
      <c r="D707" s="1790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89" t="s">
        <v>1689</v>
      </c>
      <c r="D708" s="1790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95" t="s">
        <v>254</v>
      </c>
      <c r="D709" s="1796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89" t="s">
        <v>280</v>
      </c>
      <c r="D710" s="1790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93" t="s">
        <v>255</v>
      </c>
      <c r="D713" s="179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93" t="s">
        <v>256</v>
      </c>
      <c r="D714" s="179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93" t="s">
        <v>642</v>
      </c>
      <c r="D722" s="179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93" t="s">
        <v>704</v>
      </c>
      <c r="D725" s="179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89" t="s">
        <v>705</v>
      </c>
      <c r="D726" s="1790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97" t="s">
        <v>935</v>
      </c>
      <c r="D731" s="179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99" t="s">
        <v>713</v>
      </c>
      <c r="D735" s="180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99" t="s">
        <v>713</v>
      </c>
      <c r="D736" s="180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0</v>
      </c>
      <c r="F740" s="397">
        <f t="shared" si="173"/>
        <v>0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5524</v>
      </c>
      <c r="J740" s="398">
        <f t="shared" si="173"/>
        <v>0</v>
      </c>
      <c r="K740" s="399">
        <f t="shared" si="173"/>
        <v>0</v>
      </c>
      <c r="L740" s="396">
        <f t="shared" si="173"/>
        <v>5524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106" dxfId="140" operator="notEqual" stopIfTrue="1">
      <formula>0</formula>
    </cfRule>
  </conditionalFormatting>
  <conditionalFormatting sqref="D594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78">
    <cfRule type="cellIs" priority="83" dxfId="156" operator="equal" stopIfTrue="1">
      <formula>0</formula>
    </cfRule>
  </conditionalFormatting>
  <conditionalFormatting sqref="E180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0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49">
    <cfRule type="cellIs" priority="72" dxfId="156" operator="equal" stopIfTrue="1">
      <formula>0</formula>
    </cfRule>
  </conditionalFormatting>
  <conditionalFormatting sqref="E351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1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34">
    <cfRule type="cellIs" priority="61" dxfId="156" operator="equal" stopIfTrue="1">
      <formula>0</formula>
    </cfRule>
  </conditionalFormatting>
  <conditionalFormatting sqref="E436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36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3">
    <cfRule type="cellIs" priority="50" dxfId="157" operator="notEqual" stopIfTrue="1">
      <formula>0</formula>
    </cfRule>
  </conditionalFormatting>
  <conditionalFormatting sqref="F443">
    <cfRule type="cellIs" priority="49" dxfId="157" operator="notEqual" stopIfTrue="1">
      <formula>0</formula>
    </cfRule>
  </conditionalFormatting>
  <conditionalFormatting sqref="G443">
    <cfRule type="cellIs" priority="48" dxfId="157" operator="notEqual" stopIfTrue="1">
      <formula>0</formula>
    </cfRule>
  </conditionalFormatting>
  <conditionalFormatting sqref="H443">
    <cfRule type="cellIs" priority="47" dxfId="157" operator="notEqual" stopIfTrue="1">
      <formula>0</formula>
    </cfRule>
  </conditionalFormatting>
  <conditionalFormatting sqref="I443">
    <cfRule type="cellIs" priority="46" dxfId="157" operator="notEqual" stopIfTrue="1">
      <formula>0</formula>
    </cfRule>
  </conditionalFormatting>
  <conditionalFormatting sqref="J443">
    <cfRule type="cellIs" priority="45" dxfId="157" operator="notEqual" stopIfTrue="1">
      <formula>0</formula>
    </cfRule>
  </conditionalFormatting>
  <conditionalFormatting sqref="K443">
    <cfRule type="cellIs" priority="44" dxfId="157" operator="notEqual" stopIfTrue="1">
      <formula>0</formula>
    </cfRule>
  </conditionalFormatting>
  <conditionalFormatting sqref="L443">
    <cfRule type="cellIs" priority="43" dxfId="157" operator="notEqual" stopIfTrue="1">
      <formula>0</formula>
    </cfRule>
  </conditionalFormatting>
  <conditionalFormatting sqref="E594">
    <cfRule type="cellIs" priority="42" dxfId="157" operator="notEqual" stopIfTrue="1">
      <formula>0</formula>
    </cfRule>
  </conditionalFormatting>
  <conditionalFormatting sqref="F594:G594">
    <cfRule type="cellIs" priority="41" dxfId="157" operator="notEqual" stopIfTrue="1">
      <formula>0</formula>
    </cfRule>
  </conditionalFormatting>
  <conditionalFormatting sqref="H594">
    <cfRule type="cellIs" priority="40" dxfId="157" operator="notEqual" stopIfTrue="1">
      <formula>0</formula>
    </cfRule>
  </conditionalFormatting>
  <conditionalFormatting sqref="I594">
    <cfRule type="cellIs" priority="39" dxfId="157" operator="notEqual" stopIfTrue="1">
      <formula>0</formula>
    </cfRule>
  </conditionalFormatting>
  <conditionalFormatting sqref="J594:K594">
    <cfRule type="cellIs" priority="38" dxfId="157" operator="notEqual" stopIfTrue="1">
      <formula>0</formula>
    </cfRule>
  </conditionalFormatting>
  <conditionalFormatting sqref="L594">
    <cfRule type="cellIs" priority="37" dxfId="157" operator="notEqual" stopIfTrue="1">
      <formula>0</formula>
    </cfRule>
  </conditionalFormatting>
  <conditionalFormatting sqref="F450">
    <cfRule type="cellIs" priority="35" dxfId="156" operator="equal" stopIfTrue="1">
      <formula>0</formula>
    </cfRule>
  </conditionalFormatting>
  <conditionalFormatting sqref="E452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2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69">
    <cfRule type="cellIs" priority="17" dxfId="26" operator="greaterThan" stopIfTrue="1">
      <formula>$G$25</formula>
    </cfRule>
  </conditionalFormatting>
  <conditionalFormatting sqref="J169">
    <cfRule type="cellIs" priority="16" dxfId="26" operator="greaterThan" stopIfTrue="1">
      <formula>$J$25</formula>
    </cfRule>
  </conditionalFormatting>
  <conditionalFormatting sqref="F613">
    <cfRule type="cellIs" priority="15" dxfId="156" operator="equal" stopIfTrue="1">
      <formula>0</formula>
    </cfRule>
  </conditionalFormatting>
  <conditionalFormatting sqref="E615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15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9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3" t="s">
        <v>2057</v>
      </c>
      <c r="M23" s="1754"/>
      <c r="N23" s="1754"/>
      <c r="O23" s="1755"/>
      <c r="P23" s="1762" t="s">
        <v>2058</v>
      </c>
      <c r="Q23" s="1763"/>
      <c r="R23" s="1763"/>
      <c r="S23" s="176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2" t="s">
        <v>763</v>
      </c>
      <c r="K30" s="178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8" t="s">
        <v>766</v>
      </c>
      <c r="K33" s="177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0" t="s">
        <v>199</v>
      </c>
      <c r="K39" s="178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1" t="s">
        <v>204</v>
      </c>
      <c r="K47" s="1792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8" t="s">
        <v>205</v>
      </c>
      <c r="K48" s="177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9" t="s">
        <v>279</v>
      </c>
      <c r="K66" s="179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9" t="s">
        <v>741</v>
      </c>
      <c r="K70" s="179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9" t="s">
        <v>224</v>
      </c>
      <c r="K76" s="179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9" t="s">
        <v>226</v>
      </c>
      <c r="K79" s="1790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5" t="s">
        <v>227</v>
      </c>
      <c r="K80" s="1796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5" t="s">
        <v>228</v>
      </c>
      <c r="K81" s="1796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5" t="s">
        <v>1690</v>
      </c>
      <c r="K82" s="1796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9" t="s">
        <v>229</v>
      </c>
      <c r="K83" s="179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9" t="s">
        <v>241</v>
      </c>
      <c r="K99" s="1790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9" t="s">
        <v>242</v>
      </c>
      <c r="K100" s="1790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9" t="s">
        <v>243</v>
      </c>
      <c r="K101" s="1790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9" t="s">
        <v>244</v>
      </c>
      <c r="K102" s="179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9" t="s">
        <v>1691</v>
      </c>
      <c r="K109" s="179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9" t="s">
        <v>1688</v>
      </c>
      <c r="K113" s="1790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9" t="s">
        <v>1689</v>
      </c>
      <c r="K114" s="1790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5" t="s">
        <v>254</v>
      </c>
      <c r="K115" s="1796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9" t="s">
        <v>280</v>
      </c>
      <c r="K116" s="179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3" t="s">
        <v>255</v>
      </c>
      <c r="K119" s="179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3" t="s">
        <v>256</v>
      </c>
      <c r="K120" s="179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3" t="s">
        <v>642</v>
      </c>
      <c r="K128" s="179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3" t="s">
        <v>704</v>
      </c>
      <c r="K131" s="179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9" t="s">
        <v>705</v>
      </c>
      <c r="K132" s="179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7" t="s">
        <v>935</v>
      </c>
      <c r="K137" s="179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9" t="s">
        <v>713</v>
      </c>
      <c r="K141" s="180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9" t="s">
        <v>713</v>
      </c>
      <c r="K142" s="180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2017-10-10T11:15:06Z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