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<sst xmlns="http://schemas.openxmlformats.org/spreadsheetml/2006/main" count="3094" uniqueCount="2084">
  <si>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</si>
  <si>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</si>
  <si>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</si>
  <si>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</si>
  <si>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</si>
  <si>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</si>
  <si>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</si>
  <si>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</si>
  <si>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</si>
  <si>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</si>
  <si>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</si>
  <si>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</si>
  <si>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</si>
  <si>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</si>
  <si>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</si>
  <si>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</si>
  <si>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</si>
  <si>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</si>
  <si>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</si>
  <si>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</si>
  <si>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</si>
  <si>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</si>
  <si>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</si>
  <si>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</si>
  <si>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</si>
  <si>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</si>
  <si>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</si>
  <si>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</si>
  <si>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</si>
  <si>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</si>
  <si>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</si>
  <si>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</si>
  <si>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</si>
  <si>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</si>
  <si>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</si>
  <si>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</si>
  <si>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</si>
  <si>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</si>
  <si>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</si>
  <si>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</si>
  <si>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</si>
  <si>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</si>
  <si>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</si>
  <si>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</si>
  <si>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</si>
  <si>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</si>
  <si>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</si>
  <si>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</si>
  <si>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</si>
  <si>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</si>
  <si>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</si>
  <si>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</si>
  <si>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</si>
  <si>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</si>
  <si>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</si>
  <si>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</si>
  <si>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</si>
  <si>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</si>
  <si>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</si>
  <si>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</si>
  <si>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</si>
  <si>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</si>
  <si>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</si>
  <si>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</si>
  <si>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</si>
  <si>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</si>
  <si>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</si>
  <si>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</si>
  <si>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</si>
  <si>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</si>
  <si>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</si>
  <si>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</si>
  <si>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</si>
  <si>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</si>
  <si>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</si>
  <si>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</si>
  <si>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</si>
  <si>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</si>
  <si>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</si>
  <si>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</si>
  <si>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</si>
  <si>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</si>
  <si>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</si>
  <si>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</si>
  <si>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</si>
  <si>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</si>
  <si>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</si>
  <si>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</si>
  <si>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</si>
  <si>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</si>
  <si>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</si>
  <si>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</si>
  <si>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</si>
  <si>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</si>
  <si>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</si>
  <si>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</si>
  <si>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</si>
  <si>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</si>
  <si>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</si>
  <si>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</si>
  <si>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</si>
  <si>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</si>
  <si>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</si>
  <si>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</si>
  <si>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</si>
  <si>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</si>
  <si>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</si>
  <si>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</si>
  <si>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</si>
  <si>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</si>
  <si>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</si>
  <si>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</si>
  <si>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</si>
  <si>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</si>
  <si>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</si>
  <si>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</si>
  <si>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</si>
  <si>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</si>
  <si>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</si>
  <si>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</si>
  <si>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</si>
  <si>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</si>
  <si>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</si>
  <si>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</si>
  <si>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</si>
  <si>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</si>
  <si>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</si>
  <si>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</si>
  <si>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</si>
  <si>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</si>
  <si>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</si>
  <si>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</si>
  <si>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</si>
  <si>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</si>
  <si>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</si>
  <si>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</si>
  <si>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</si>
  <si>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</si>
  <si>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</si>
  <si>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</si>
  <si>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</si>
  <si>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</si>
  <si>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</si>
  <si>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</si>
  <si>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</si>
  <si>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</si>
  <si>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</si>
  <si>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</si>
  <si>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</si>
  <si>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</si>
  <si>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</si>
  <si>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</si>
  <si>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</si>
  <si>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</si>
  <si>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</si>
  <si>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</si>
  <si>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</si>
  <si>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</si>
  <si>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</si>
  <si>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</si>
  <si>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</si>
  <si>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</si>
  <si>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</si>
  <si>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</si>
  <si>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</si>
  <si>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</si>
  <si>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</si>
  <si>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</si>
  <si>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</si>
  <si>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</si>
  <si>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</si>
  <si>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</si>
  <si>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</si>
  <si>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</si>
  <si>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</si>
  <si>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</si>
  <si>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</si>
  <si>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</si>
  <si>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</si>
  <si>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</si>
  <si>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</si>
  <si>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</si>
  <si>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</si>
  <si>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</si>
  <si>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</si>
  <si>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</si>
  <si>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</si>
  <si>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</si>
  <si>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</si>
  <si>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</si>
  <si>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</si>
  <si>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</si>
  <si>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</si>
  <si>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</si>
  <si>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</si>
  <si>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</si>
  <si>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</si>
  <si>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</si>
  <si>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</si>
  <si>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</si>
  <si>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</si>
  <si>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</si>
  <si>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</si>
  <si>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</si>
  <si>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</si>
  <si>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</si>
  <si>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</si>
  <si>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</si>
  <si>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</si>
  <si>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</si>
  <si>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</si>
  <si>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</si>
  <si>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</si>
  <si>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</si>
  <si>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</si>
  <si>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</si>
  <si>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</si>
  <si>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</si>
  <si>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</si>
  <si>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</si>
  <si>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</si>
  <si>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</si>
  <si>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</si>
  <si>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</si>
  <si>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</si>
  <si>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</si>
  <si>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</si>
  <si>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</si>
  <si>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</si>
  <si>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</si>
  <si>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</si>
  <si>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</si>
  <si>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</si>
  <si>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</si>
  <si>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</si>
  <si>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</si>
  <si>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</si>
  <si>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</si>
  <si>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</si>
  <si>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</si>
  <si>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</si>
  <si>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</si>
  <si>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</si>
  <si>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</si>
  <si>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</si>
  <si>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</si>
  <si>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</si>
  <si>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</si>
  <si>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</si>
  <si>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</si>
  <si>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</si>
  <si>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</si>
  <si>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</si>
  <si>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</si>
  <si>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</si>
  <si>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</si>
  <si>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</si>
  <si>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</si>
  <si>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</si>
  <si>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</si>
  <si>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</si>
  <si>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</si>
  <si>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</si>
  <si>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</si>
  <si>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</si>
  <si>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</si>
  <si>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</si>
  <si>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</si>
  <si>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</si>
  <si>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</si>
  <si>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</si>
  <si>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</si>
  <si>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</si>
  <si>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</si>
  <si>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</si>
  <si>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</si>
  <si>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</si>
  <si>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</si>
  <si>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</si>
  <si>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</si>
  <si>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</si>
  <si>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</si>
  <si>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</si>
  <si>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</si>
  <si>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</si>
  <si>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</si>
  <si>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</si>
  <si>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</si>
  <si>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</si>
  <si>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</si>
  <si>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</si>
  <si>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</si>
  <si>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</si>
  <si>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</si>
  <si>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</si>
  <si>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</si>
  <si>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</si>
  <si>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</si>
  <si>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</si>
  <si>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</si>
  <si>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</si>
  <si>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</si>
  <si>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</si>
  <si>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</si>
  <si>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</si>
  <si>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</si>
  <si>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</si>
  <si>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</si>
  <si>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</si>
  <si>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</si>
  <si>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</si>
  <si>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</si>
  <si>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</si>
  <si>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</si>
  <si>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</si>
  <si>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</si>
  <si>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</si>
  <si>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</si>
  <si>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</si>
  <si>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</si>
  <si>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</si>
  <si>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</si>
  <si>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</si>
  <si>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</si>
  <si>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</si>
  <si>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</si>
  <si>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</si>
  <si>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</si>
  <si>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</si>
  <si>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</si>
  <si>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</si>
  <si>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</si>
  <si>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</si>
  <si>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</si>
  <si>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</si>
  <si>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</si>
  <si>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</si>
  <si>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</si>
  <si>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</si>
  <si>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</si>
  <si>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</si>
  <si>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</si>
  <si>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</si>
  <si>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</si>
  <si>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</si>
  <si>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</si>
  <si>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</si>
  <si>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</si>
  <si>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</si>
  <si>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</si>
  <si>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</si>
  <si>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</si>
  <si>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</si>
  <si>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</si>
  <si>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</si>
  <si>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</si>
  <si>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</si>
  <si>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</si>
  <si>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</si>
  <si>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</si>
  <si>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</si>
  <si>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</si>
  <si>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</si>
  <si>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</si>
  <si>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</si>
  <si>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</si>
  <si>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</si>
  <si>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</si>
  <si>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</si>
  <si>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</si>
  <si>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</si>
  <si>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</si>
  <si>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</si>
  <si>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</si>
  <si>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</si>
  <si>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</si>
  <si>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</si>
  <si>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</si>
  <si>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</si>
  <si>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</si>
  <si>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</si>
  <si>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</si>
  <si>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</si>
  <si>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</si>
  <si>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</si>
  <si>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</si>
  <si>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</si>
  <si>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</si>
  <si>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</si>
  <si>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</si>
  <si>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</si>
  <si>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</si>
  <si>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</si>
  <si>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</si>
  <si>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</si>
  <si>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</si>
  <si>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</si>
  <si>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</si>
  <si>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</si>
  <si>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</si>
  <si>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</si>
  <si>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</si>
  <si>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</si>
  <si>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</si>
  <si>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</si>
  <si>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</si>
  <si>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</si>
  <si>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</si>
  <si>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</si>
  <si>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</si>
  <si>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</si>
  <si>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</si>
  <si>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</si>
  <si>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</si>
  <si>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</si>
  <si>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</si>
  <si>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</si>
  <si>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</si>
  <si>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</si>
  <si>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</si>
  <si>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</si>
  <si>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</si>
  <si>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</si>
  <si>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</si>
  <si>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</si>
  <si>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</si>
  <si>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</si>
  <si>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</si>
  <si>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</si>
  <si>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</si>
  <si>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</si>
  <si>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</si>
  <si>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</si>
  <si>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</si>
  <si>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</si>
  <si>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</si>
  <si>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</si>
  <si>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</si>
  <si>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</si>
  <si>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</si>
  <si>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</si>
  <si>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</si>
  <si>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</si>
  <si>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</si>
  <si>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</si>
  <si>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</si>
  <si>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</si>
  <si>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</si>
  <si>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</si>
  <si>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</si>
  <si>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</si>
  <si>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</si>
  <si>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</si>
  <si>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</si>
  <si>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</si>
  <si>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</si>
  <si>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</si>
  <si>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</si>
  <si>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</si>
  <si>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</si>
  <si>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</si>
  <si>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</si>
  <si>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</si>
  <si>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</si>
  <si>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</si>
  <si>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</si>
  <si>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</si>
  <si>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</si>
  <si>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</si>
  <si>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</si>
  <si>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</si>
  <si>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</si>
  <si>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</si>
  <si>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</si>
  <si>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</si>
  <si>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</si>
  <si>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</si>
  <si>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</si>
  <si>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</si>
  <si>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</si>
  <si>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</si>
  <si>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</si>
  <si>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</si>
  <si>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</si>
  <si>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</si>
  <si>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</si>
  <si>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</si>
  <si>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</si>
  <si>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</si>
  <si>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</si>
  <si>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</si>
  <si>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</si>
  <si>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</si>
  <si>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</si>
  <si>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</si>
  <si>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</si>
  <si>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</si>
  <si>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</si>
  <si>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</si>
  <si>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</si>
  <si>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</si>
  <si>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</si>
  <si>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</si>
  <si>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</si>
  <si>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</si>
  <si>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</si>
  <si>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</si>
  <si>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</si>
  <si>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</si>
  <si>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</si>
  <si>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</si>
  <si>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</si>
  <si>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</si>
  <si>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</si>
  <si>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</si>
  <si>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</si>
  <si>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</si>
  <si>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</si>
  <si>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</si>
  <si>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</si>
  <si>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</si>
  <si>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</si>
  <si>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</si>
  <si>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</si>
  <si>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</si>
  <si>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</si>
  <si>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</si>
  <si>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</si>
  <si>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</si>
  <si>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</si>
  <si>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</si>
  <si>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</si>
  <si>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</si>
  <si>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</si>
  <si>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</si>
  <si>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</si>
  <si>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</si>
  <si>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</si>
  <si>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</si>
  <si>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</si>
  <si>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</si>
  <si>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</si>
  <si>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</si>
  <si>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</si>
  <si>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</si>
  <si>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</si>
  <si>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</si>
  <si>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</si>
  <si>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</si>
  <si>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</si>
  <si>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</si>
  <si>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</si>
  <si>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</si>
  <si>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</si>
  <si>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</si>
  <si>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</si>
  <si>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</si>
  <si>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</si>
  <si>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</si>
  <si>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</si>
  <si>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</si>
  <si>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</si>
  <si>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</si>
  <si>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</si>
  <si>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</si>
  <si>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</si>
  <si>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</si>
  <si>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</si>
  <si>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</si>
  <si>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</si>
  <si>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</si>
  <si>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</si>
  <si>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</si>
  <si>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</si>
  <si>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</si>
  <si>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</si>
  <si>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</si>
  <si>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</si>
  <si>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</si>
  <si>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</si>
  <si>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</si>
  <si>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</si>
  <si>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</si>
  <si>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</si>
  <si>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</si>
  <si>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</si>
  <si>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</si>
  <si>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</si>
  <si>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</si>
  <si>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</si>
  <si>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</si>
  <si>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</si>
  <si>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</si>
  <si>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</si>
  <si>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</si>
  <si>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</si>
  <si>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</si>
  <si>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</si>
  <si>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</si>
  <si>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</si>
  <si>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</si>
  <si>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</si>
  <si>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</si>
  <si>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</si>
  <si>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</si>
  <si>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</si>
  <si>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</si>
  <si>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</si>
  <si>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</si>
  <si>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</si>
  <si>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</si>
  <si>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</si>
  <si>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</si>
  <si>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</si>
  <si>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</si>
  <si>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</si>
  <si>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</si>
  <si>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</si>
  <si>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</si>
  <si>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</si>
  <si>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</si>
  <si>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</si>
  <si>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</si>
  <si>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</si>
  <si>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</si>
  <si>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</si>
  <si>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</si>
  <si>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</si>
  <si>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</si>
  <si>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</si>
  <si>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</si>
  <si>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</si>
  <si>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</si>
  <si>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</si>
  <si>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</si>
  <si>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</si>
  <si>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</si>
  <si>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</si>
  <si>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</si>
  <si>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</si>
  <si>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</si>
  <si>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</si>
  <si>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</si>
  <si>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</si>
  <si>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</si>
  <si>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</si>
  <si>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</si>
  <si>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</si>
  <si>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</si>
  <si>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</si>
  <si>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</si>
  <si>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</si>
  <si>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</si>
  <si>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</si>
  <si>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</si>
  <si>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</si>
  <si>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</si>
  <si>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</si>
  <si>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</si>
  <si>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</si>
  <si>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</si>
  <si>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</si>
  <si>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</si>
  <si>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</si>
  <si>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</si>
  <si>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</si>
  <si>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</si>
  <si>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</si>
  <si>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</si>
  <si>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</si>
  <si>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</si>
  <si>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</si>
  <si>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</si>
  <si>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</si>
  <si>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</si>
  <si>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</si>
  <si>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</si>
  <si>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</si>
  <si>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</si>
  <si>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</si>
  <si>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</si>
  <si>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</si>
  <si>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</si>
  <si>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</si>
  <si>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</si>
  <si>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</si>
  <si>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</si>
  <si>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</si>
  <si>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</si>
  <si>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</si>
  <si>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</si>
  <si>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</si>
  <si>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</si>
  <si>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</si>
  <si>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</si>
  <si>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</si>
  <si>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</si>
  <si>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</si>
  <si>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</si>
  <si>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</si>
  <si>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</si>
  <si>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</si>
  <si>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</si>
  <si>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</si>
  <si>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</si>
  <si>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</si>
  <si>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</si>
  <si>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</si>
  <si>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</si>
  <si>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</si>
  <si>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</si>
  <si>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</si>
  <si>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</si>
  <si>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</si>
  <si>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</si>
  <si>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</si>
  <si>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</si>
  <si>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</si>
  <si>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</si>
  <si>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</si>
  <si>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</si>
  <si>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</si>
  <si>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</si>
  <si>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</si>
  <si>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</si>
  <si>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</si>
  <si>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</si>
  <si>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</si>
  <si>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</si>
  <si>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</si>
  <si>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</si>
  <si>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</si>
  <si>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</si>
  <si>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</si>
  <si>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</si>
  <si>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</si>
  <si>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</si>
  <si>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</si>
  <si>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</si>
  <si>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</si>
  <si>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</si>
  <si>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</si>
  <si>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</si>
  <si>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</si>
  <si>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</si>
  <si>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</si>
  <si>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</si>
  <si>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</si>
  <si>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</si>
  <si>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</si>
  <si>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</si>
  <si>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</si>
  <si>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</si>
  <si>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</si>
  <si>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</si>
  <si>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</si>
  <si>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</si>
  <si>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</si>
  <si>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</si>
  <si>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</si>
  <si>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</si>
  <si>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</si>
  <si>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</si>
  <si>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</si>
  <si>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</si>
  <si>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</si>
  <si>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</si>
  <si>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</si>
  <si>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</si>
  <si>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</si>
  <si>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</si>
  <si>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</si>
  <si>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</si>
  <si>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</si>
  <si>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</si>
  <si>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</si>
  <si>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</si>
  <si>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</si>
  <si>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</si>
  <si>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</si>
  <si>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</si>
  <si>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</si>
  <si>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</si>
  <si>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</si>
  <si>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</si>
  <si>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</si>
  <si>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</si>
  <si>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</si>
  <si>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</si>
  <si>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</si>
  <si>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</si>
  <si>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</si>
  <si>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</si>
  <si>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</si>
  <si>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</si>
  <si>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</si>
  <si>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</si>
  <si>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</si>
  <si>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</si>
  <si>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</si>
  <si>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</si>
  <si>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</si>
  <si>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</si>
  <si>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</si>
  <si>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</si>
  <si>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</si>
  <si>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</si>
  <si>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</si>
  <si>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</si>
  <si>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</si>
  <si>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</si>
  <si>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</si>
  <si>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</si>
  <si>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</si>
  <si>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</si>
  <si>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</si>
  <si>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</si>
  <si>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</si>
  <si>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</si>
  <si>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</si>
  <si>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</si>
  <si>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</si>
  <si>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</si>
  <si>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</si>
  <si>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</si>
  <si>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</si>
  <si>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</si>
  <si>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</si>
  <si>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</si>
  <si>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</si>
  <si>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</si>
  <si>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</si>
  <si>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</si>
  <si>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</si>
  <si>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</si>
  <si>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</si>
  <si>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</si>
  <si>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</si>
  <si>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</si>
  <si>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</si>
  <si>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</si>
  <si>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</si>
  <si>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</si>
  <si>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</si>
  <si>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</si>
  <si>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</si>
  <si>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</si>
  <si>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</si>
  <si>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</si>
  <si>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</si>
  <si>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</si>
  <si>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</si>
  <si>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</si>
  <si>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</si>
  <si>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</si>
  <si>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</si>
  <si>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</si>
  <si>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</si>
  <si>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</si>
  <si>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</si>
  <si>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</si>
  <si>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</si>
  <si>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</si>
  <si>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</si>
  <si>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</si>
  <si>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</si>
  <si>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</si>
  <si>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</si>
  <si>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</si>
  <si>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</si>
  <si>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</si>
  <si>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</si>
  <si>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</si>
  <si>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</si>
  <si>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</si>
  <si>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</si>
  <si>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</si>
  <si>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</si>
  <si>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</si>
  <si>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</si>
  <si>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</si>
  <si>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</si>
  <si>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</si>
  <si>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</si>
  <si>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</si>
  <si>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</si>
  <si>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</si>
  <si>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</si>
  <si>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</si>
  <si>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</si>
  <si>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</si>
  <si>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</si>
  <si>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</si>
  <si>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</si>
  <si>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</si>
  <si>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</si>
  <si>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</si>
  <si>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</si>
  <si>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</si>
  <si>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</si>
  <si>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</si>
  <si>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</si>
  <si>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</si>
  <si>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</si>
  <si>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</si>
  <si>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</si>
  <si>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</si>
  <si>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</si>
  <si>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</si>
  <si>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</si>
  <si>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</si>
  <si>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</si>
  <si>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</si>
  <si>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</si>
  <si>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</si>
  <si>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</si>
  <si>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</si>
  <si>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</si>
  <si>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</si>
  <si>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</si>
  <si>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</si>
  <si>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</si>
  <si>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</si>
  <si>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</si>
  <si>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</si>
  <si>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</si>
  <si>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</si>
  <si>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</si>
  <si>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</si>
  <si>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</si>
  <si>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</si>
  <si>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</si>
  <si>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</si>
  <si>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</si>
  <si>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</si>
  <si>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</si>
  <si>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</si>
  <si>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</si>
  <si>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</si>
  <si>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</si>
  <si>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</si>
  <si>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</si>
  <si>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</si>
  <si>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</si>
  <si>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</si>
  <si>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</si>
  <si>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</si>
  <si>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</si>
  <si>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</si>
  <si>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</si>
  <si>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</si>
  <si>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</si>
  <si>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</si>
  <si>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</si>
  <si>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</si>
  <si>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</si>
  <si>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</si>
  <si>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</si>
  <si>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</si>
  <si>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</si>
  <si>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</si>
  <si>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</si>
  <si>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</si>
  <si>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</si>
  <si>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</si>
  <si>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</si>
  <si>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</si>
  <si>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</si>
  <si>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</si>
  <si>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</si>
  <si>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</si>
  <si>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</si>
  <si>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</si>
  <si>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</si>
  <si>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</si>
  <si>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</si>
  <si>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</si>
  <si>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</si>
  <si>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</si>
  <si>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</si>
  <si>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</si>
  <si>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</si>
  <si>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</si>
  <si>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</si>
  <si>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</si>
  <si>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</si>
  <si>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</si>
  <si>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</si>
  <si>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</si>
  <si>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</si>
  <si>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</si>
  <si>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</si>
  <si>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</si>
  <si>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</si>
  <si>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</si>
  <si>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</si>
  <si>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</si>
  <si>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</si>
  <si>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</si>
  <si>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</si>
  <si>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</si>
  <si>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</si>
  <si>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</si>
  <si>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</si>
  <si>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</si>
  <si>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</si>
  <si>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</si>
  <si>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</si>
  <si>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</si>
  <si>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</si>
  <si>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</si>
  <si>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</si>
  <si>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</si>
  <si>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</si>
  <si>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</si>
  <si>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</si>
  <si>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</si>
  <si>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</si>
  <si>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</si>
  <si>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</si>
  <si>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</si>
  <si>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</si>
  <si>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</si>
  <si>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</si>
  <si>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</si>
  <si>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</si>
  <si>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</si>
  <si>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</si>
  <si>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</si>
  <si>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</si>
  <si>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</si>
  <si>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</si>
  <si>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</si>
  <si>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</si>
  <si>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</si>
  <si>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</si>
  <si>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</si>
  <si>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</si>
  <si>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</si>
  <si>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</si>
  <si>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</si>
  <si>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</si>
  <si>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</si>
  <si>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</si>
  <si>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</si>
  <si>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</si>
  <si>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</si>
  <si>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</si>
  <si>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</si>
  <si>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</si>
  <si>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</si>
  <si>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</si>
  <si>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</si>
  <si>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</si>
  <si>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</si>
  <si>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</si>
  <si>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</si>
  <si>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</si>
  <si>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</si>
  <si>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</si>
  <si>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</si>
  <si>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</si>
  <si>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</si>
  <si>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</si>
  <si>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</si>
  <si>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</si>
  <si>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</si>
  <si>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</si>
  <si>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</si>
  <si>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</si>
  <si>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</si>
  <si>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</si>
  <si>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</si>
  <si>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</si>
  <si>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</si>
  <si>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</si>
  <si>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</si>
  <si>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</si>
  <si>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</si>
  <si>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</si>
  <si>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</si>
  <si>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</si>
  <si>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</si>
  <si>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</si>
  <si>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</si>
  <si>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</si>
  <si>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</si>
  <si>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</si>
  <si>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</si>
  <si>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</si>
  <si>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</si>
  <si>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</si>
  <si>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</si>
  <si>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</si>
  <si>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</si>
  <si>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</si>
  <si>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</si>
  <si>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</si>
  <si>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</si>
  <si>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</si>
  <si>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</si>
  <si>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</si>
  <si>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</si>
  <si>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</si>
  <si>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</si>
  <si>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</si>
  <si>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</si>
  <si>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</si>
  <si>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</si>
  <si>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</si>
  <si>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</si>
  <si>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</si>
  <si>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</si>
  <si>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</si>
  <si>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</si>
  <si>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</si>
  <si>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</si>
  <si>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</si>
  <si>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</si>
  <si>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</si>
  <si>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</si>
  <si>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</si>
  <si>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</si>
  <si>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</si>
  <si>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</si>
  <si>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</si>
  <si>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</si>
  <si>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</si>
  <si>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</si>
  <si>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</si>
  <si>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</si>
  <si>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</si>
  <si>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</si>
  <si>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</si>
  <si>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</si>
  <si>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</si>
  <si>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</si>
  <si>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</si>
  <si>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</si>
  <si>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</si>
  <si>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</si>
  <si>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</si>
  <si>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</si>
  <si>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</si>
  <si>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</si>
  <si>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</si>
  <si>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</si>
  <si>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</si>
  <si>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</si>
  <si>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</si>
  <si>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</si>
  <si>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</si>
  <si>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</si>
  <si>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</si>
  <si>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</si>
  <si>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</si>
  <si>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</si>
  <si>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</si>
  <si>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</si>
  <si>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</si>
  <si>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</si>
  <si>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</si>
  <si>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</si>
  <si>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</si>
  <si>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</si>
  <si>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</si>
  <si>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</si>
  <si>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</si>
  <si>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</si>
  <si>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</si>
  <si>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</si>
  <si>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</si>
  <si>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</si>
  <si>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</si>
  <si>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</si>
  <si>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</si>
  <si>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</si>
  <si>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</si>
  <si>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</si>
  <si>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</si>
  <si>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</si>
  <si>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</si>
  <si>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</si>
  <si>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</si>
  <si>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</si>
  <si>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</si>
  <si>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</si>
  <si>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</si>
  <si>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</si>
  <si>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</si>
  <si>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</si>
  <si>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</si>
  <si>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</si>
  <si>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</si>
  <si>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</si>
  <si>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</si>
  <si>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</si>
  <si>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</si>
  <si>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</si>
  <si>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</si>
  <si>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</si>
  <si>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</si>
  <si>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</si>
  <si>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</si>
  <si>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</si>
  <si>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</si>
  <si>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</si>
  <si>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</si>
  <si>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</si>
  <si>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</si>
  <si>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</si>
  <si>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</si>
  <si>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</si>
  <si>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</si>
  <si>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</si>
  <si>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</si>
  <si>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</si>
  <si>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</si>
  <si>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</si>
  <si>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</si>
  <si>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</si>
  <si>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</si>
  <si>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</si>
  <si>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</si>
  <si>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</si>
  <si>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</si>
  <si>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</si>
  <si>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</si>
  <si>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</si>
  <si>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</si>
  <si>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</si>
  <si>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</si>
  <si>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</si>
  <si>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</si>
  <si>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</si>
  <si>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</si>
  <si>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</si>
  <si>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</si>
  <si>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</si>
  <si>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</si>
  <si>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</si>
  <si>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</si>
  <si>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</si>
  <si>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</si>
  <si>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</si>
  <si>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</si>
  <si>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</si>
  <si>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</si>
  <si>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</si>
  <si>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</si>
  <si>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</si>
  <si>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</si>
  <si>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</si>
  <si>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</si>
  <si>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</si>
  <si>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</si>
  <si>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</si>
  <si>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</si>
  <si>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</si>
  <si>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</si>
  <si>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</si>
  <si>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</si>
  <si>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</si>
  <si>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</si>
  <si>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</si>
  <si>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</si>
  <si>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</si>
  <si>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</si>
  <si>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</si>
  <si>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</si>
  <si>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</si>
  <si>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</si>
  <si>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</si>
  <si>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</si>
  <si>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</si>
  <si>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</si>
  <si>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</si>
  <si>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</si>
  <si>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</si>
  <si>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</si>
  <si>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</si>
  <si>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</si>
  <si>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</si>
  <si>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</si>
  <si>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</si>
  <si>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</si>
  <si>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</si>
  <si>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</si>
  <si>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</si>
  <si>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</si>
  <si>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</si>
  <si>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</si>
  <si>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</si>
  <si>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</si>
  <si>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</si>
  <si>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</si>
  <si>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</si>
  <si>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</si>
  <si>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</si>
  <si>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</si>
  <si>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</si>
  <si>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</si>
  <si>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</si>
  <si>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</si>
  <si>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</si>
  <si>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</si>
  <si>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</si>
  <si>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</si>
  <si>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</si>
  <si>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</si>
  <si>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</si>
  <si>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</si>
  <si>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</si>
  <si>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</si>
  <si>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</si>
  <si>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</si>
  <si>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</si>
  <si>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</si>
  <si>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</si>
  <si>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</si>
  <si>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</si>
  <si>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</si>
  <si>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</si>
  <si>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</si>
  <si>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</si>
  <si>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</si>
  <si>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</si>
  <si>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</si>
  <si>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</si>
  <si>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</si>
  <si>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</si>
  <si>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</si>
  <si>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</si>
  <si>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</si>
  <si>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</si>
  <si>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</si>
  <si>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</si>
  <si>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</si>
  <si>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</si>
  <si>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</si>
  <si>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</si>
  <si>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</si>
  <si>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</si>
  <si>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</si>
  <si>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</si>
  <si>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</si>
  <si>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</si>
  <si>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</si>
  <si>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</si>
  <si>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</si>
  <si>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</si>
  <si>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</si>
  <si>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</si>
  <si>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</si>
  <si>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</si>
  <si>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</si>
  <si>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</si>
  <si>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</si>
  <si>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</si>
  <si>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</si>
  <si>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</si>
  <si>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</si>
  <si>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</si>
  <si>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</si>
  <si>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</si>
  <si>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</si>
  <si>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</si>
  <si>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</si>
  <si>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</si>
  <si>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</si>
  <si>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</si>
  <si>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</si>
  <si>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</si>
  <si>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</si>
  <si>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</si>
  <si>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</si>
  <si>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</si>
  <si>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</si>
  <si>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</si>
  <si>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</si>
  <si>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</si>
  <si>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</si>
  <si>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</si>
  <si>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</si>
  <si>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</si>
  <si>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</si>
  <si>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</si>
  <si>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</si>
  <si>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</si>
  <si>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</si>
  <si>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</si>
  <si>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</si>
  <si>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</si>
  <si>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</si>
  <si>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</si>
  <si>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</si>
  <si>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</si>
  <si>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</si>
  <si>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</si>
  <si>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</si>
  <si>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</si>
  <si>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</si>
  <si>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</si>
  <si>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</si>
  <si>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</si>
  <si>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</si>
  <si>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</si>
  <si>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</si>
  <si>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</si>
  <si>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</si>
  <si>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</si>
  <si>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</si>
  <si>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</si>
  <si>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</si>
  <si>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</si>
  <si>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</si>
  <si>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</si>
  <si>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</si>
  <si>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</si>
  <si>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</si>
  <si>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</si>
  <si>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</si>
  <si>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</si>
  <si>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</si>
  <si>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</si>
  <si>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</si>
  <si>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</si>
  <si>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</si>
  <si>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</si>
  <si>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</si>
  <si>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</si>
  <si>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</si>
  <si>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</si>
  <si>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</si>
  <si>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</si>
  <si>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</si>
  <si>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</si>
  <si>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</si>
  <si>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</si>
  <si>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</si>
  <si>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</si>
  <si>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</si>
  <si>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</si>
  <si>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</si>
  <si>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</si>
  <si>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</si>
  <si>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</si>
  <si>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</si>
  <si>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</si>
  <si>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</si>
  <si>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</si>
  <si>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</si>
  <si>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</si>
  <si>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</si>
  <si>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</si>
  <si>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</si>
  <si>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</si>
  <si>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</si>
  <si>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</si>
  <si>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</si>
  <si>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</si>
  <si>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</si>
  <si>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</si>
  <si>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</si>
  <si>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</si>
  <si>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</si>
  <si>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</si>
  <si>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</si>
  <si>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</si>
  <si>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</si>
  <si>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</si>
  <si>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</si>
  <si>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</si>
  <si>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</si>
  <si>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</si>
  <si>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</si>
  <si>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</si>
  <si>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</si>
  <si>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</si>
  <si>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</si>
  <si>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</si>
  <si>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</si>
  <si>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</si>
  <si>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</si>
  <si>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</si>
  <si>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</si>
  <si>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</si>
  <si>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</si>
  <si>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</si>
  <si>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</si>
  <si>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</si>
  <si>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</si>
  <si>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</si>
  <si>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</si>
  <si>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</si>
  <si>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</si>
  <si>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</si>
  <si>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</si>
  <si>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</si>
  <si>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</si>
  <si>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</si>
  <si>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</si>
  <si>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</si>
  <si>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</si>
  <si>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</si>
  <si>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</si>
  <si>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</si>
  <si>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</si>
  <si>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</si>
  <si>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</si>
  <si>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</si>
  <si>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</si>
  <si>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</si>
  <si>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</si>
  <si>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</si>
  <si>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</si>
  <si>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</si>
  <si>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</si>
  <si>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</si>
  <si>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</si>
  <si>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</si>
  <si>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</si>
  <si>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</si>
  <si>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</si>
  <si>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</si>
  <si>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</si>
  <si>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</si>
  <si>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</si>
  <si>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</si>
  <si>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</si>
  <si>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</si>
  <si>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</si>
  <si>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</si>
  <si>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</si>
  <si>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</si>
  <si>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</si>
  <si>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</si>
  <si>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</si>
  <si>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</si>
  <si>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</si>
  <si>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</si>
  <si>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</si>
  <si>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</si>
  <si>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</si>
  <si>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</si>
  <si>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</si>
  <si>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</si>
  <si>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</si>
  <si>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</si>
  <si>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</si>
  <si>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</si>
  <si>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</si>
  <si>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</si>
  <si>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</si>
  <si>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</si>
  <si>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</si>
  <si>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</si>
  <si>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</si>
  <si>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</si>
  <si>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</si>
  <si>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</si>
  <si>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</si>
  <si>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</si>
  <si>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</si>
  <si>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</si>
  <si>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</si>
  <si>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</si>
  <si>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</si>
  <si>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</si>
  <si>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</si>
  <si>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</si>
  <si>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</si>
  <si>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</si>
  <si>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</si>
  <si>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</si>
  <si>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</si>
  <si>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</si>
  <si>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</si>
  <si>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</si>
  <si>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</si>
  <si>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</si>
  <si>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</si>
  <si>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</si>
  <si>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</si>
  <si>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</si>
  <si>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</si>
  <si>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</si>
  <si>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</si>
  <si>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</si>
  <si>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</si>
  <si>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</si>
  <si>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</si>
  <si>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</si>
  <si>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</si>
  <si>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</si>
  <si>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</si>
  <si>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</si>
  <si>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</si>
  <si>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</si>
  <si>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</si>
  <si>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</si>
  <si>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</si>
  <si>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</si>
  <si>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</si>
  <si>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</si>
  <si>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</si>
  <si>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</si>
  <si>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</si>
  <si>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</si>
  <si>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</si>
  <si>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</si>
  <si>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</si>
  <si>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</si>
  <si>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</si>
  <si>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</si>
  <si>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</si>
  <si>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</si>
  <si>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</si>
  <si>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</si>
  <si>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</si>
  <si>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</si>
  <si>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</si>
  <si>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</si>
  <si>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</si>
  <si>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</si>
  <si>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</si>
  <si>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</si>
  <si>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</si>
  <si>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</si>
  <si>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</si>
  <si>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</si>
  <si>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</si>
  <si>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</si>
  <si>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</si>
  <si>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</si>
  <si>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</si>
  <si>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</si>
  <si>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</si>
  <si>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</si>
  <si>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</si>
  <si>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</si>
  <si>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</si>
  <si>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</si>
  <si>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</si>
  <si>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</si>
  <si>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</si>
  <si>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</si>
  <si>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</si>
  <si>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</si>
  <si>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</si>
  <si>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</si>
  <si>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</si>
  <si>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</si>
  <si>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</si>
  <si>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</si>
  <si>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</si>
  <si>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</si>
  <si>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</si>
  <si>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</si>
  <si>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</si>
  <si>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</si>
  <si>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</si>
  <si>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</si>
  <si>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</si>
  <si>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</si>
  <si>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</si>
  <si>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</si>
  <si>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</si>
  <si>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</si>
  <si>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</si>
  <si>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</si>
  <si>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</si>
  <si>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</si>
  <si>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</si>
  <si>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</si>
  <si>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</si>
  <si>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</si>
  <si>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</si>
  <si>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</si>
  <si>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</si>
  <si>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</si>
  <si>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</si>
  <si>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</si>
  <si>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</si>
  <si>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</si>
  <si>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</si>
  <si>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</si>
  <si>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</si>
  <si>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</si>
  <si>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</si>
  <si>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</si>
  <si>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</si>
  <si>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</si>
  <si>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</si>
  <si>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</si>
  <si>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</si>
  <si>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</si>
  <si>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</si>
  <si>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</si>
  <si>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</si>
  <si>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</si>
  <si>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</si>
  <si>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</si>
  <si>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</si>
  <si>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</si>
  <si>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</si>
  <si>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</si>
  <si>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</si>
  <si>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</si>
  <si>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</si>
  <si>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</si>
  <si>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</si>
  <si>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</si>
  <si>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</si>
  <si>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</si>
  <si>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</si>
  <si>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</si>
  <si>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</si>
  <si>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</si>
  <si>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</si>
  <si>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</si>
  <si>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</si>
  <si>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</si>
  <si>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</si>
  <si>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</si>
  <si>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</si>
  <si>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</si>
  <si>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</si>
  <si>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</si>
  <si>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</si>
  <si>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</si>
  <si>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</si>
  <si>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</si>
  <si>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</si>
  <si>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</si>
  <si>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</si>
  <si>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</si>
  <si>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</si>
  <si>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</si>
  <si>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</si>
  <si>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</si>
  <si>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</si>
  <si>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</si>
  <si>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</si>
  <si>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</si>
  <si>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</si>
  <si>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</si>
  <si>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</si>
  <si>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</si>
  <si>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</si>
  <si>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</si>
  <si>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</si>
  <si>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</si>
  <si>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</si>
  <si>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</si>
  <si>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</si>
  <si>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</si>
  <si>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</si>
  <si>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</si>
  <si>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</si>
  <si>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</si>
  <si>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</si>
  <si>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</si>
  <si>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</si>
  <si>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</si>
  <si>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</si>
  <si>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</si>
  <si>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</si>
  <si>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</si>
  <si>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</si>
  <si>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</si>
  <si>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</si>
  <si>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</si>
  <si>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</si>
  <si>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</si>
  <si>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</si>
  <si>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</si>
  <si>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</si>
  <si>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</si>
  <si>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</si>
  <si>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</si>
  <si>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</si>
  <si>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</si>
  <si>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</si>
  <si>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</si>
  <si>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</si>
  <si>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</si>
  <si>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</si>
  <si>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</si>
  <si>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</si>
  <si>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</si>
  <si>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</si>
  <si>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</si>
  <si>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</si>
  <si>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</si>
  <si>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</si>
  <si>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</si>
  <si>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</si>
  <si>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</si>
  <si>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</si>
  <si>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</si>
  <si>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</si>
  <si>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</si>
  <si>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</si>
  <si>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</si>
  <si>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</si>
  <si>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</si>
  <si>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</si>
  <si>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</si>
  <si>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</si>
  <si>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</si>
  <si>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</si>
  <si>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</si>
  <si>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</si>
  <si>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</si>
  <si>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</si>
  <si>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</si>
  <si>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</si>
  <si>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</si>
  <si>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</si>
  <si>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</si>
  <si>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</si>
  <si>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</si>
  <si>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</si>
  <si>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</si>
  <si>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</si>
  <si>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</si>
  <si>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</si>
  <si>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</si>
  <si>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</si>
  <si>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</si>
  <si>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</si>
  <si>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</si>
  <si>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</si>
  <si>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</si>
  <si>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</si>
  <si>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</si>
  <si>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</si>
  <si>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</si>
  <si>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</si>
  <si>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</si>
  <si>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</si>
  <si>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</si>
  <si>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</si>
  <si>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</si>
  <si>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</si>
  <si>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</si>
  <si>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</si>
  <si>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</si>
  <si>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</si>
  <si>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</si>
  <si>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</si>
  <si>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</si>
  <si>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</si>
  <si>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</si>
  <si>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</si>
  <si>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</si>
  <si>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</si>
  <si>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</si>
  <si>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</si>
  <si>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</si>
  <si>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</si>
  <si>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</si>
  <si>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</si>
  <si>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</si>
  <si>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</si>
  <si>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</si>
  <si>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</si>
  <si>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</si>
  <si>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</si>
  <si>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</si>
  <si>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</si>
  <si>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</si>
  <si>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</si>
  <si>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</si>
  <si>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</si>
  <si>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</si>
  <si>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</si>
  <si>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</si>
  <si>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</si>
  <si>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</si>
  <si>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</si>
  <si>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</si>
  <si>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</si>
  <si>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</si>
  <si>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</si>
  <si>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</si>
  <si>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</si>
  <si>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</si>
  <si>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</si>
  <si>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</si>
  <si>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</si>
  <si>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</si>
  <si>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</si>
  <si>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</si>
  <si>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</si>
  <si>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</si>
  <si>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</si>
  <si>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</si>
  <si>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</si>
  <si>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</si>
  <si>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</si>
  <si>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</si>
  <si>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</si>
  <si>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</si>
  <si>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</si>
  <si>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</si>
  <si>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</si>
  <si>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</si>
  <si>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</si>
  <si>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</si>
  <si>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</si>
  <si>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</si>
  <si>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</si>
  <si>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</si>
  <si>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</si>
  <si>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</si>
  <si>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</si>
  <si>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</si>
  <si>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</si>
  <si>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</si>
  <si>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</si>
  <si>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</si>
  <si>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</si>
  <si>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</si>
  <si>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</si>
  <si>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</si>
  <si>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</si>
  <si>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</si>
  <si>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</si>
  <si>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</si>
  <si>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</si>
  <si>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</si>
  <si>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</si>
  <si>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</si>
  <si>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</si>
  <si>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</si>
  <si>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</si>
  <si>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</si>
  <si>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</si>
  <si>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</si>
  <si>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</si>
  <si>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</si>
  <si>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</si>
  <si>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</si>
  <si>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</si>
  <si>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</si>
  <si>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</si>
  <si>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</si>
  <si>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</si>
  <si>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</si>
  <si>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</si>
  <si>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</si>
  <si>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</si>
  <si>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</si>
  <si>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</si>
  <si>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</si>
  <si>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</si>
  <si>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</si>
  <si>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</si>
  <si>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</si>
  <si>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</si>
  <si>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</si>
  <si>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</si>
  <si>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</si>
  <si>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</si>
  <si>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</si>
  <si>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</si>
  <si>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</si>
  <si>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</si>
  <si>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</si>
  <si>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</si>
  <si>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</si>
  <si>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</si>
  <si>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</si>
  <si>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</si>
  <si>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</si>
  <si>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</si>
  <si>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</si>
  <si>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</si>
  <si>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</si>
  <si>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</si>
  <si>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</si>
  <si>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</si>
  <si>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</si>
  <si>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</si>
  <si>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</si>
  <si>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</si>
  <si>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</si>
  <si>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</si>
  <si>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</si>
  <si>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</si>
  <si>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</si>
  <si>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</si>
  <si>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</si>
  <si>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</si>
  <si>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</si>
  <si>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</si>
  <si>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</si>
  <si>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</si>
  <si>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</si>
  <si>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</si>
  <si>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</si>
  <si>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</si>
  <si>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</si>
  <si>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</si>
  <si>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</si>
  <si>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</si>
  <si>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</si>
  <si>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</si>
  <si>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</si>
  <si>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</si>
  <si>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</si>
  <si>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</si>
  <si>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</si>
  <si>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</si>
  <si>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</si>
  <si>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</si>
  <si>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</si>
  <si>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</si>
  <si>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</si>
  <si>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</si>
  <si>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</si>
  <si>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</si>
  <si>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</si>
  <si>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</si>
  <si>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</si>
  <si>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</si>
  <si>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</si>
  <si>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</si>
  <si>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</si>
  <si>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</si>
  <si>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</si>
  <si>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</si>
  <si>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</si>
  <si>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</si>
  <si>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</si>
  <si>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</si>
  <si>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</si>
  <si>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</si>
  <si>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</si>
  <si>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</si>
  <si>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</si>
  <si>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</si>
  <si>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</si>
  <si>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</si>
  <si>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</si>
  <si>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</si>
  <si>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</si>
  <si>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</si>
  <si>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</si>
  <si>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</si>
  <si>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</si>
  <si>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</si>
  <si>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</si>
  <si>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</si>
  <si>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</si>
  <si>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</si>
  <si>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</si>
  <si>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</si>
  <si>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</si>
  <si>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</si>
  <si>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</si>
  <si>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</si>
  <si>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</si>
  <si>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</si>
  <si>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</si>
  <si>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</si>
  <si>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</si>
  <si>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</si>
  <si>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</si>
  <si>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</si>
  <si>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</si>
  <si>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</si>
  <si>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</si>
  <si>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</si>
  <si>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</si>
  <si>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</si>
  <si>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</si>
  <si>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</si>
  <si>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</si>
  <si>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b874</t>
  </si>
  <si>
    <t>d755</t>
  </si>
  <si>
    <t>c1050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</si>
</sst>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42" fillId="41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2" fillId="48" borderId="25" xfId="34" applyFont="1" applyFill="1" applyBorder="1" applyAlignment="1" applyProtection="1">
      <alignment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3" fillId="39" borderId="26" xfId="38" applyFont="1" applyFill="1" applyBorder="1" applyAlignment="1" applyProtection="1">
      <alignment horizontal="center"/>
      <protection/>
    </xf>
    <xf numFmtId="0" fontId="313" fillId="39" borderId="0" xfId="38" applyFont="1" applyFill="1" applyBorder="1" applyAlignment="1" applyProtection="1">
      <alignment horizontal="center"/>
      <protection/>
    </xf>
    <xf numFmtId="0" fontId="31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3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3" fontId="317" fillId="26" borderId="109" xfId="34" applyNumberFormat="1" applyFont="1" applyFill="1" applyBorder="1" applyAlignment="1" applyProtection="1">
      <alignment horizontal="center" vertical="center"/>
      <protection locked="0"/>
    </xf>
    <xf numFmtId="3" fontId="317" fillId="26" borderId="25" xfId="34" applyNumberFormat="1" applyFont="1" applyFill="1" applyBorder="1" applyAlignment="1" applyProtection="1">
      <alignment horizontal="center" vertical="center"/>
      <protection locked="0"/>
    </xf>
    <xf numFmtId="3" fontId="317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8">
        <f>+OTCHET!B9</f>
        <v>0</v>
      </c>
      <c r="C2" s="1619"/>
      <c r="D2" s="1620"/>
      <c r="E2" s="1024"/>
      <c r="F2" s="1025">
        <f>+OTCHET!H9</f>
        <v>0</v>
      </c>
      <c r="G2" s="1026" t="str">
        <f>+OTCHET!F12</f>
        <v>5606</v>
      </c>
      <c r="H2" s="1027"/>
      <c r="I2" s="1621">
        <f>+OTCHET!H601</f>
        <v>0</v>
      </c>
      <c r="J2" s="1622"/>
      <c r="K2" s="1018"/>
      <c r="L2" s="1623">
        <f>OTCHET!H599</f>
        <v>0</v>
      </c>
      <c r="M2" s="1624"/>
      <c r="N2" s="1625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26">
        <f>+OTCHET!I9</f>
        <v>0</v>
      </c>
      <c r="U2" s="1627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8" t="s">
        <v>1088</v>
      </c>
      <c r="T4" s="1628"/>
      <c r="U4" s="1628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42460</v>
      </c>
      <c r="M6" s="1024"/>
      <c r="N6" s="1049" t="s">
        <v>1090</v>
      </c>
      <c r="O6" s="1013"/>
      <c r="P6" s="1050">
        <f>OTCHET!F9</f>
        <v>42460</v>
      </c>
      <c r="Q6" s="1049" t="s">
        <v>1090</v>
      </c>
      <c r="R6" s="1051"/>
      <c r="S6" s="1629">
        <f>+Q4</f>
        <v>2016</v>
      </c>
      <c r="T6" s="1629"/>
      <c r="U6" s="1629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30" t="s">
        <v>1066</v>
      </c>
      <c r="T8" s="1631"/>
      <c r="U8" s="1632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42460</v>
      </c>
      <c r="H9" s="1024"/>
      <c r="I9" s="1074">
        <f>+L4</f>
        <v>2016</v>
      </c>
      <c r="J9" s="1075">
        <f>+L6</f>
        <v>42460</v>
      </c>
      <c r="K9" s="1076"/>
      <c r="L9" s="1077">
        <f>+L6</f>
        <v>42460</v>
      </c>
      <c r="M9" s="1076"/>
      <c r="N9" s="1078">
        <f>+L6</f>
        <v>42460</v>
      </c>
      <c r="O9" s="1079"/>
      <c r="P9" s="1080">
        <f>+L4</f>
        <v>2016</v>
      </c>
      <c r="Q9" s="1078">
        <f>+L6</f>
        <v>42460</v>
      </c>
      <c r="R9" s="1051"/>
      <c r="S9" s="1633" t="s">
        <v>1067</v>
      </c>
      <c r="T9" s="1634"/>
      <c r="U9" s="1635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6" t="s">
        <v>1105</v>
      </c>
      <c r="T13" s="1637"/>
      <c r="U13" s="1638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9" t="s">
        <v>1107</v>
      </c>
      <c r="T14" s="1640"/>
      <c r="U14" s="1641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9" t="s">
        <v>1109</v>
      </c>
      <c r="T15" s="1640"/>
      <c r="U15" s="1641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9" t="s">
        <v>1111</v>
      </c>
      <c r="T16" s="1640"/>
      <c r="U16" s="1641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9" t="s">
        <v>1113</v>
      </c>
      <c r="T17" s="1640"/>
      <c r="U17" s="1641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9" t="s">
        <v>1115</v>
      </c>
      <c r="T18" s="1640"/>
      <c r="U18" s="1641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1</v>
      </c>
      <c r="K19" s="1100"/>
      <c r="L19" s="1119">
        <f t="shared" si="4"/>
        <v>0</v>
      </c>
      <c r="M19" s="1100"/>
      <c r="N19" s="1120">
        <f t="shared" si="5"/>
        <v>1</v>
      </c>
      <c r="O19" s="1102"/>
      <c r="P19" s="1118">
        <f>+ROUND(+SUM(OTCHET!E82:E89),0)</f>
        <v>0</v>
      </c>
      <c r="Q19" s="1119">
        <f>+ROUND(+SUM(OTCHET!L82:L89),0)</f>
        <v>1</v>
      </c>
      <c r="R19" s="1051"/>
      <c r="S19" s="1639" t="s">
        <v>1117</v>
      </c>
      <c r="T19" s="1640"/>
      <c r="U19" s="1641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9" t="s">
        <v>1119</v>
      </c>
      <c r="T20" s="1640"/>
      <c r="U20" s="1641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2" t="s">
        <v>1121</v>
      </c>
      <c r="T21" s="1643"/>
      <c r="U21" s="1644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1</v>
      </c>
      <c r="K22" s="1100"/>
      <c r="L22" s="1131">
        <f>+ROUND(+SUM(L13:L21),0)</f>
        <v>0</v>
      </c>
      <c r="M22" s="1100"/>
      <c r="N22" s="1132">
        <f>+ROUND(+SUM(N13:N21),0)</f>
        <v>1</v>
      </c>
      <c r="O22" s="1102"/>
      <c r="P22" s="1130">
        <f>+ROUND(+SUM(P13:P21),0)</f>
        <v>0</v>
      </c>
      <c r="Q22" s="1131">
        <f>+ROUND(+SUM(Q13:Q21),0)</f>
        <v>1</v>
      </c>
      <c r="R22" s="1051"/>
      <c r="S22" s="1645" t="s">
        <v>1123</v>
      </c>
      <c r="T22" s="1646"/>
      <c r="U22" s="1647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6" t="s">
        <v>1126</v>
      </c>
      <c r="T24" s="1637"/>
      <c r="U24" s="1638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9" t="s">
        <v>1128</v>
      </c>
      <c r="T25" s="1640"/>
      <c r="U25" s="1641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2" t="s">
        <v>1130</v>
      </c>
      <c r="T26" s="1643"/>
      <c r="U26" s="1644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5" t="s">
        <v>1132</v>
      </c>
      <c r="T27" s="1646"/>
      <c r="U27" s="1647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5" t="s">
        <v>1139</v>
      </c>
      <c r="T34" s="1646"/>
      <c r="U34" s="1647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8" t="s">
        <v>1141</v>
      </c>
      <c r="T35" s="1649"/>
      <c r="U35" s="1650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1" t="s">
        <v>1143</v>
      </c>
      <c r="T36" s="1652"/>
      <c r="U36" s="1653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4" t="s">
        <v>1145</v>
      </c>
      <c r="T37" s="1655"/>
      <c r="U37" s="1656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5" t="s">
        <v>1147</v>
      </c>
      <c r="T39" s="1646"/>
      <c r="U39" s="1647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6" t="s">
        <v>1150</v>
      </c>
      <c r="T41" s="1637"/>
      <c r="U41" s="1638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9" t="s">
        <v>1152</v>
      </c>
      <c r="T42" s="1640"/>
      <c r="U42" s="1641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9" t="s">
        <v>1154</v>
      </c>
      <c r="T43" s="1640"/>
      <c r="U43" s="1641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2" t="s">
        <v>1156</v>
      </c>
      <c r="T44" s="1643"/>
      <c r="U44" s="1644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5" t="s">
        <v>1158</v>
      </c>
      <c r="T45" s="1646"/>
      <c r="U45" s="1647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1</v>
      </c>
      <c r="K47" s="1100"/>
      <c r="L47" s="1205">
        <f>+ROUND(L22+L27+L34+L39+L45,0)</f>
        <v>0</v>
      </c>
      <c r="M47" s="1100"/>
      <c r="N47" s="1206">
        <f>+ROUND(N22+N27+N34+N39+N45,0)</f>
        <v>1</v>
      </c>
      <c r="O47" s="1207"/>
      <c r="P47" s="1204">
        <f>+ROUND(P22+P27+P34+P39+P45,0)</f>
        <v>0</v>
      </c>
      <c r="Q47" s="1205">
        <f>+ROUND(Q22+Q27+Q34+Q39+Q45,0)</f>
        <v>1</v>
      </c>
      <c r="R47" s="1051"/>
      <c r="S47" s="1657" t="s">
        <v>1160</v>
      </c>
      <c r="T47" s="1658"/>
      <c r="U47" s="1659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1683</v>
      </c>
      <c r="K50" s="1100"/>
      <c r="L50" s="1107">
        <f>+IF($P$2=33,$Q50,0)</f>
        <v>0</v>
      </c>
      <c r="M50" s="1100"/>
      <c r="N50" s="1137">
        <f>+ROUND(+G50+J50+L50,0)</f>
        <v>1683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1683</v>
      </c>
      <c r="R50" s="1051"/>
      <c r="S50" s="1636" t="s">
        <v>1164</v>
      </c>
      <c r="T50" s="1637"/>
      <c r="U50" s="1638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9" t="s">
        <v>1166</v>
      </c>
      <c r="T51" s="1640"/>
      <c r="U51" s="1641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9" t="s">
        <v>1168</v>
      </c>
      <c r="T52" s="1640"/>
      <c r="U52" s="1641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88854</v>
      </c>
      <c r="K53" s="1100"/>
      <c r="L53" s="1125">
        <f>+IF($P$2=33,$Q53,0)</f>
        <v>0</v>
      </c>
      <c r="M53" s="1100"/>
      <c r="N53" s="1126">
        <f>+ROUND(+G53+J53+L53,0)</f>
        <v>88854</v>
      </c>
      <c r="O53" s="1102"/>
      <c r="P53" s="1124">
        <f>+ROUND(OTCHET!E186+OTCHET!E189,0)</f>
        <v>0</v>
      </c>
      <c r="Q53" s="1125">
        <f>+ROUND(OTCHET!L186+OTCHET!L189,0)</f>
        <v>88854</v>
      </c>
      <c r="R53" s="1051"/>
      <c r="S53" s="1639" t="s">
        <v>1170</v>
      </c>
      <c r="T53" s="1640"/>
      <c r="U53" s="1641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16476</v>
      </c>
      <c r="K54" s="1100"/>
      <c r="L54" s="1125">
        <f>+IF($P$2=33,$Q54,0)</f>
        <v>0</v>
      </c>
      <c r="M54" s="1100"/>
      <c r="N54" s="1126">
        <f>+ROUND(+G54+J54+L54,0)</f>
        <v>16476</v>
      </c>
      <c r="O54" s="1102"/>
      <c r="P54" s="1124">
        <f>+ROUND(OTCHET!E195+OTCHET!E203,0)</f>
        <v>0</v>
      </c>
      <c r="Q54" s="1125">
        <f>+ROUND(OTCHET!L195+OTCHET!L203,0)</f>
        <v>16476</v>
      </c>
      <c r="R54" s="1051"/>
      <c r="S54" s="1642" t="s">
        <v>1172</v>
      </c>
      <c r="T54" s="1643"/>
      <c r="U54" s="1644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107013</v>
      </c>
      <c r="K55" s="1100"/>
      <c r="L55" s="1213">
        <f>+ROUND(+SUM(L50:L54),0)</f>
        <v>0</v>
      </c>
      <c r="M55" s="1100"/>
      <c r="N55" s="1214">
        <f>+ROUND(+SUM(N50:N54),0)</f>
        <v>107013</v>
      </c>
      <c r="O55" s="1102"/>
      <c r="P55" s="1212">
        <f>+ROUND(+SUM(P50:P54),0)</f>
        <v>0</v>
      </c>
      <c r="Q55" s="1213">
        <f>+ROUND(+SUM(Q50:Q54),0)</f>
        <v>107013</v>
      </c>
      <c r="R55" s="1051"/>
      <c r="S55" s="1645" t="s">
        <v>1174</v>
      </c>
      <c r="T55" s="1646"/>
      <c r="U55" s="1647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6" t="s">
        <v>1177</v>
      </c>
      <c r="T57" s="1637"/>
      <c r="U57" s="1638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9" t="s">
        <v>1179</v>
      </c>
      <c r="T58" s="1640"/>
      <c r="U58" s="1641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9" t="s">
        <v>1181</v>
      </c>
      <c r="T59" s="1640"/>
      <c r="U59" s="1641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2" t="s">
        <v>1183</v>
      </c>
      <c r="T60" s="1643"/>
      <c r="U60" s="1644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5" t="s">
        <v>1187</v>
      </c>
      <c r="T62" s="1646"/>
      <c r="U62" s="1647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6" t="s">
        <v>1190</v>
      </c>
      <c r="T64" s="1637"/>
      <c r="U64" s="1638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9" t="s">
        <v>1192</v>
      </c>
      <c r="T65" s="1640"/>
      <c r="U65" s="1641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5" t="s">
        <v>1194</v>
      </c>
      <c r="T66" s="1646"/>
      <c r="U66" s="1647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6" t="s">
        <v>1197</v>
      </c>
      <c r="T68" s="1637"/>
      <c r="U68" s="1638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9" t="s">
        <v>1199</v>
      </c>
      <c r="T69" s="1640"/>
      <c r="U69" s="1641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5" t="s">
        <v>1201</v>
      </c>
      <c r="T70" s="1646"/>
      <c r="U70" s="1647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6" t="s">
        <v>1204</v>
      </c>
      <c r="T72" s="1637"/>
      <c r="U72" s="1638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9" t="s">
        <v>1206</v>
      </c>
      <c r="T73" s="1640"/>
      <c r="U73" s="1641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5" t="s">
        <v>1208</v>
      </c>
      <c r="T74" s="1646"/>
      <c r="U74" s="1647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107013</v>
      </c>
      <c r="K76" s="1100"/>
      <c r="L76" s="1238">
        <f>+ROUND(L55+L62+L66+L70+L74,0)</f>
        <v>0</v>
      </c>
      <c r="M76" s="1100"/>
      <c r="N76" s="1239">
        <f>+ROUND(N55+N62+N66+N70+N74,0)</f>
        <v>107013</v>
      </c>
      <c r="O76" s="1102"/>
      <c r="P76" s="1236">
        <f>+ROUND(P55+P62+P66+P70+P74,0)</f>
        <v>0</v>
      </c>
      <c r="Q76" s="1237">
        <f>+ROUND(Q55+Q62+Q66+Q70+Q74,0)</f>
        <v>107013</v>
      </c>
      <c r="R76" s="1051"/>
      <c r="S76" s="1660" t="s">
        <v>1210</v>
      </c>
      <c r="T76" s="1661"/>
      <c r="U76" s="1662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174277</v>
      </c>
      <c r="K78" s="1100"/>
      <c r="L78" s="1113">
        <f>+IF($P$2=33,$Q78,0)</f>
        <v>0</v>
      </c>
      <c r="M78" s="1100"/>
      <c r="N78" s="1114">
        <f>+ROUND(+G78+J78+L78,0)</f>
        <v>174277</v>
      </c>
      <c r="O78" s="1102"/>
      <c r="P78" s="1112">
        <f>+ROUND(OTCHET!E413,0)</f>
        <v>0</v>
      </c>
      <c r="Q78" s="1113">
        <f>+ROUND(OTCHET!L413,0)</f>
        <v>174277</v>
      </c>
      <c r="R78" s="1051"/>
      <c r="S78" s="1636" t="s">
        <v>1213</v>
      </c>
      <c r="T78" s="1637"/>
      <c r="U78" s="1638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9" t="s">
        <v>1215</v>
      </c>
      <c r="T79" s="1640"/>
      <c r="U79" s="1641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174277</v>
      </c>
      <c r="K80" s="1100"/>
      <c r="L80" s="1247">
        <f>+ROUND(L78+L79,0)</f>
        <v>0</v>
      </c>
      <c r="M80" s="1100"/>
      <c r="N80" s="1248">
        <f>+ROUND(N78+N79,0)</f>
        <v>174277</v>
      </c>
      <c r="O80" s="1102"/>
      <c r="P80" s="1246">
        <f>+ROUND(P78+P79,0)</f>
        <v>0</v>
      </c>
      <c r="Q80" s="1247">
        <f>+ROUND(Q78+Q79,0)</f>
        <v>174277</v>
      </c>
      <c r="R80" s="1051"/>
      <c r="S80" s="1663" t="s">
        <v>1217</v>
      </c>
      <c r="T80" s="1664"/>
      <c r="U80" s="1665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6">
        <f>+IF(+SUM(F81:N81)=0,0,"Контрола: дефицит/излишък = финансиране с обратен знак (Г. + Д. = 0)")</f>
        <v>0</v>
      </c>
      <c r="C81" s="1667"/>
      <c r="D81" s="166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67265</v>
      </c>
      <c r="K82" s="1100"/>
      <c r="L82" s="1260">
        <f>+ROUND(L47,0)-ROUND(L76,0)+ROUND(L80,0)</f>
        <v>0</v>
      </c>
      <c r="M82" s="1100"/>
      <c r="N82" s="1261">
        <f>+ROUND(N47,0)-ROUND(N76,0)+ROUND(N80,0)</f>
        <v>67265</v>
      </c>
      <c r="O82" s="1262"/>
      <c r="P82" s="1259">
        <f>+ROUND(P47,0)-ROUND(P76,0)+ROUND(P80,0)</f>
        <v>0</v>
      </c>
      <c r="Q82" s="1260">
        <f>+ROUND(Q47,0)-ROUND(Q76,0)+ROUND(Q80,0)</f>
        <v>67265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-67265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-67265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-67265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6" t="s">
        <v>1223</v>
      </c>
      <c r="T86" s="1637"/>
      <c r="U86" s="1638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9" t="s">
        <v>1225</v>
      </c>
      <c r="T87" s="1640"/>
      <c r="U87" s="1641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5" t="s">
        <v>1227</v>
      </c>
      <c r="T88" s="1646"/>
      <c r="U88" s="1647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6" t="s">
        <v>1230</v>
      </c>
      <c r="T90" s="1637"/>
      <c r="U90" s="1638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9" t="s">
        <v>1232</v>
      </c>
      <c r="T91" s="1640"/>
      <c r="U91" s="1641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9" t="s">
        <v>1234</v>
      </c>
      <c r="T92" s="1640"/>
      <c r="U92" s="1641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2" t="s">
        <v>1236</v>
      </c>
      <c r="T93" s="1643"/>
      <c r="U93" s="1644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5" t="s">
        <v>1238</v>
      </c>
      <c r="T94" s="1646"/>
      <c r="U94" s="1647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6" t="s">
        <v>1241</v>
      </c>
      <c r="T96" s="1637"/>
      <c r="U96" s="1638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9" t="s">
        <v>1243</v>
      </c>
      <c r="T97" s="1640"/>
      <c r="U97" s="1641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5" t="s">
        <v>1245</v>
      </c>
      <c r="T98" s="1646"/>
      <c r="U98" s="1647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7" t="s">
        <v>1247</v>
      </c>
      <c r="T100" s="1658"/>
      <c r="U100" s="1659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6" t="s">
        <v>1251</v>
      </c>
      <c r="T103" s="1637"/>
      <c r="U103" s="1638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9" t="s">
        <v>1253</v>
      </c>
      <c r="T104" s="1640"/>
      <c r="U104" s="1641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5" t="s">
        <v>1255</v>
      </c>
      <c r="T105" s="1646"/>
      <c r="U105" s="1647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9" t="s">
        <v>1258</v>
      </c>
      <c r="T107" s="1670"/>
      <c r="U107" s="1671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2" t="s">
        <v>1260</v>
      </c>
      <c r="T108" s="1673"/>
      <c r="U108" s="1674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5" t="s">
        <v>1262</v>
      </c>
      <c r="T109" s="1646"/>
      <c r="U109" s="1647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6" t="s">
        <v>1265</v>
      </c>
      <c r="T111" s="1637"/>
      <c r="U111" s="1638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9" t="s">
        <v>1267</v>
      </c>
      <c r="T112" s="1640"/>
      <c r="U112" s="1641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5" t="s">
        <v>1269</v>
      </c>
      <c r="T113" s="1646"/>
      <c r="U113" s="1647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6" t="s">
        <v>1272</v>
      </c>
      <c r="T115" s="1637"/>
      <c r="U115" s="1638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9" t="s">
        <v>1274</v>
      </c>
      <c r="T116" s="1640"/>
      <c r="U116" s="1641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5" t="s">
        <v>1276</v>
      </c>
      <c r="T117" s="1646"/>
      <c r="U117" s="1647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60" t="s">
        <v>1278</v>
      </c>
      <c r="T119" s="1661"/>
      <c r="U119" s="1662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6" t="s">
        <v>1281</v>
      </c>
      <c r="T121" s="1637"/>
      <c r="U121" s="1638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9" t="s">
        <v>1285</v>
      </c>
      <c r="T123" s="1640"/>
      <c r="U123" s="1641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4" t="s">
        <v>1287</v>
      </c>
      <c r="T124" s="1685"/>
      <c r="U124" s="1686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3" t="s">
        <v>1289</v>
      </c>
      <c r="T125" s="1664"/>
      <c r="U125" s="1665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6" t="s">
        <v>1292</v>
      </c>
      <c r="T127" s="1637"/>
      <c r="U127" s="1638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9" t="s">
        <v>1294</v>
      </c>
      <c r="T128" s="1640"/>
      <c r="U128" s="1641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75358</v>
      </c>
      <c r="K129" s="1100"/>
      <c r="L129" s="1125">
        <f>+IF($P$2=33,$Q129,0)</f>
        <v>0</v>
      </c>
      <c r="M129" s="1100"/>
      <c r="N129" s="1126">
        <f>+ROUND(+G129+J129+L129,0)</f>
        <v>75358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75358</v>
      </c>
      <c r="R129" s="1051"/>
      <c r="S129" s="1675" t="s">
        <v>1296</v>
      </c>
      <c r="T129" s="1676"/>
      <c r="U129" s="167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67265</v>
      </c>
      <c r="K130" s="1100"/>
      <c r="L130" s="1300">
        <f>+ROUND(+L129-L127-L128,0)</f>
        <v>0</v>
      </c>
      <c r="M130" s="1100"/>
      <c r="N130" s="1301">
        <f>+ROUND(+N129-N127-N128,0)</f>
        <v>67265</v>
      </c>
      <c r="O130" s="1102"/>
      <c r="P130" s="1299">
        <f>+ROUND(+P129-P127-P128,0)</f>
        <v>0</v>
      </c>
      <c r="Q130" s="1300">
        <f>+ROUND(+Q129-Q127-Q128,0)</f>
        <v>67265</v>
      </c>
      <c r="R130" s="1051"/>
      <c r="S130" s="1678" t="s">
        <v>1298</v>
      </c>
      <c r="T130" s="1679"/>
      <c r="U130" s="168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1">
        <f>+IF(+SUM(F131:N131)=0,0,"Контрола: дефицит/излишък = финансиране с обратен знак (Г. + Д. = 0)")</f>
        <v>0</v>
      </c>
      <c r="C131" s="1681"/>
      <c r="D131" s="168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2"/>
      <c r="G132" s="1682"/>
      <c r="H132" s="1024"/>
      <c r="I132" s="1309" t="s">
        <v>1301</v>
      </c>
      <c r="J132" s="1310"/>
      <c r="K132" s="1024"/>
      <c r="L132" s="1682"/>
      <c r="M132" s="1682"/>
      <c r="N132" s="1682"/>
      <c r="O132" s="1304"/>
      <c r="P132" s="1683"/>
      <c r="Q132" s="168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57" operator="notEqual" stopIfTrue="1">
      <formula>0</formula>
    </cfRule>
  </conditionalFormatting>
  <conditionalFormatting sqref="B131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4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5:G136">
    <cfRule type="cellIs" priority="42" dxfId="16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63" operator="equal" stopIfTrue="1">
      <formula>"НЕРАВНЕНИЕ!"</formula>
    </cfRule>
  </conditionalFormatting>
  <conditionalFormatting sqref="L135:M136">
    <cfRule type="cellIs" priority="40" dxfId="163" operator="equal" stopIfTrue="1">
      <formula>"НЕРАВНЕНИЕ!"</formula>
    </cfRule>
  </conditionalFormatting>
  <conditionalFormatting sqref="F138:G139">
    <cfRule type="cellIs" priority="38" dxfId="16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63" operator="equal" stopIfTrue="1">
      <formula>"НЕРАВНЕНИЕ !"</formula>
    </cfRule>
  </conditionalFormatting>
  <conditionalFormatting sqref="L138:M139">
    <cfRule type="cellIs" priority="36" dxfId="163" operator="equal" stopIfTrue="1">
      <formula>"НЕРАВНЕНИЕ !"</formula>
    </cfRule>
  </conditionalFormatting>
  <conditionalFormatting sqref="I138:J139 L138:L139 N138:N139 F138:G139">
    <cfRule type="cellIs" priority="35" dxfId="163" operator="notEqual">
      <formula>0</formula>
    </cfRule>
  </conditionalFormatting>
  <conditionalFormatting sqref="I131:J131">
    <cfRule type="cellIs" priority="33" dxfId="157" operator="notEqual" stopIfTrue="1">
      <formula>0</formula>
    </cfRule>
  </conditionalFormatting>
  <conditionalFormatting sqref="L81">
    <cfRule type="cellIs" priority="28" dxfId="157" operator="notEqual" stopIfTrue="1">
      <formula>0</formula>
    </cfRule>
  </conditionalFormatting>
  <conditionalFormatting sqref="N81">
    <cfRule type="cellIs" priority="27" dxfId="157" operator="notEqual" stopIfTrue="1">
      <formula>0</formula>
    </cfRule>
  </conditionalFormatting>
  <conditionalFormatting sqref="L131">
    <cfRule type="cellIs" priority="32" dxfId="157" operator="notEqual" stopIfTrue="1">
      <formula>0</formula>
    </cfRule>
  </conditionalFormatting>
  <conditionalFormatting sqref="N131">
    <cfRule type="cellIs" priority="31" dxfId="157" operator="notEqual" stopIfTrue="1">
      <formula>0</formula>
    </cfRule>
  </conditionalFormatting>
  <conditionalFormatting sqref="F81:H81">
    <cfRule type="cellIs" priority="30" dxfId="157" operator="notEqual" stopIfTrue="1">
      <formula>0</formula>
    </cfRule>
  </conditionalFormatting>
  <conditionalFormatting sqref="I81:J81">
    <cfRule type="cellIs" priority="29" dxfId="157" operator="notEqual" stopIfTrue="1">
      <formula>0</formula>
    </cfRule>
  </conditionalFormatting>
  <conditionalFormatting sqref="B81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1:Q131">
    <cfRule type="cellIs" priority="24" dxfId="157" operator="notEqual" stopIfTrue="1">
      <formula>0</formula>
    </cfRule>
  </conditionalFormatting>
  <conditionalFormatting sqref="P135:Q136">
    <cfRule type="cellIs" priority="22" dxfId="16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6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1:Q81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42460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1</v>
      </c>
      <c r="G22" s="768">
        <f>+G23+G25+G36+G37</f>
        <v>1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1</v>
      </c>
      <c r="G25" s="787">
        <f>+G26+G30+G31+G32+G33</f>
        <v>1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1</v>
      </c>
      <c r="G26" s="792">
        <f>OTCHET!I75</f>
        <v>1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107013</v>
      </c>
      <c r="G38" s="852">
        <f>SUM(G39:G53)-G44-G46-G51-G52</f>
        <v>107013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88854</v>
      </c>
      <c r="G40" s="820">
        <f>OTCHET!I189</f>
        <v>88854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16476</v>
      </c>
      <c r="G41" s="820">
        <f>+OTCHET!I195+OTCHET!I203</f>
        <v>16476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1683</v>
      </c>
      <c r="G42" s="820">
        <f>+OTCHET!I204+OTCHET!I222+OTCHET!I269</f>
        <v>1683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174277</v>
      </c>
      <c r="G54" s="898">
        <f>+G55+G56+G60</f>
        <v>174277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174277</v>
      </c>
      <c r="G56" s="907">
        <f>+OTCHET!I377+OTCHET!I385+OTCHET!I390+OTCHET!I393+OTCHET!I396+OTCHET!I399+OTCHET!I400+OTCHET!I403+OTCHET!I416+OTCHET!I417+OTCHET!I418+OTCHET!I419+OTCHET!I420</f>
        <v>174277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67265</v>
      </c>
      <c r="G62" s="933">
        <f>+G22-G38+G54-G61</f>
        <v>67265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-67265</v>
      </c>
      <c r="G64" s="943">
        <f>SUM(+G66+G74+G75+G82+G83+G84+G87+G88+G89+G90+G91+G92+G93)</f>
        <v>-67265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-75358</v>
      </c>
      <c r="G89" s="820">
        <f>+OTCHET!I567+OTCHET!I568+OTCHET!I569+OTCHET!I570+OTCHET!I571+OTCHET!I572+OTCHET!I573</f>
        <v>-75358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>
        <f>+OTCHET!D597</f>
        <v>0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>
        <f>+OTCHET!G594</f>
        <v>0</v>
      </c>
      <c r="F112" s="1694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57" operator="notEqual" stopIfTrue="1">
      <formula>0</formula>
    </cfRule>
  </conditionalFormatting>
  <conditionalFormatting sqref="E103:I103">
    <cfRule type="cellIs" priority="19" dxfId="157" operator="notEqual" stopIfTrue="1">
      <formula>0</formula>
    </cfRule>
  </conditionalFormatting>
  <conditionalFormatting sqref="G105:H105 B105">
    <cfRule type="cellIs" priority="18" dxfId="173" operator="equal" stopIfTrue="1">
      <formula>0</formula>
    </cfRule>
  </conditionalFormatting>
  <conditionalFormatting sqref="I112 E108">
    <cfRule type="cellIs" priority="17" dxfId="161" operator="equal" stopIfTrue="1">
      <formula>0</formula>
    </cfRule>
  </conditionalFormatting>
  <conditionalFormatting sqref="E112:F112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3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08"/>
  <sheetViews>
    <sheetView tabSelected="1" zoomScale="75" zoomScaleNormal="75" zoomScalePageLayoutView="0" workbookViewId="0" topLeftCell="B738">
      <selection activeCell="D755" sqref="D75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2" t="str">
        <f>VLOOKUP(E15,SMETKA,2,FALSE)</f>
        <v>ОТЧЕТНИ ДАННИ ПО ЕБК ЗА СМЕТКИТЕ ЗА СРЕДСТВАТА ОТ ЕВРОПЕЙСКИЯ СЪЮЗ - КСФ</v>
      </c>
      <c r="C7" s="1713"/>
      <c r="D7" s="17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4"/>
      <c r="C9" s="1715"/>
      <c r="D9" s="1716"/>
      <c r="E9" s="115">
        <v>42370</v>
      </c>
      <c r="F9" s="116">
        <v>42460</v>
      </c>
      <c r="G9" s="113"/>
      <c r="H9" s="1422"/>
      <c r="I9" s="1782"/>
      <c r="J9" s="178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4" t="s">
        <v>1058</v>
      </c>
      <c r="J10" s="178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5"/>
      <c r="J11" s="1785"/>
      <c r="K11" s="113"/>
      <c r="L11" s="113"/>
      <c r="M11" s="7">
        <v>1</v>
      </c>
      <c r="N11" s="108"/>
    </row>
    <row r="12" spans="2:14" ht="27" customHeight="1">
      <c r="B12" s="1717" t="str">
        <f>VLOOKUP(F12,PRBK,2,FALSE)</f>
        <v>Криводол</v>
      </c>
      <c r="C12" s="1718"/>
      <c r="D12" s="1719"/>
      <c r="E12" s="118" t="s">
        <v>1037</v>
      </c>
      <c r="F12" s="1600" t="s">
        <v>1518</v>
      </c>
      <c r="G12" s="113"/>
      <c r="H12" s="114"/>
      <c r="I12" s="1785"/>
      <c r="J12" s="178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5" t="s">
        <v>1038</v>
      </c>
      <c r="F19" s="1696"/>
      <c r="G19" s="1696"/>
      <c r="H19" s="1697"/>
      <c r="I19" s="1701" t="s">
        <v>1039</v>
      </c>
      <c r="J19" s="1702"/>
      <c r="K19" s="1702"/>
      <c r="L19" s="1703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0" t="s">
        <v>506</v>
      </c>
      <c r="D22" s="1711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10" t="s">
        <v>510</v>
      </c>
      <c r="D28" s="1711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10" t="s">
        <v>134</v>
      </c>
      <c r="D33" s="1711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10" t="s">
        <v>128</v>
      </c>
      <c r="D39" s="1711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1</v>
      </c>
      <c r="J75" s="171">
        <f t="shared" si="13"/>
        <v>0</v>
      </c>
      <c r="K75" s="172">
        <f>SUM(K76:K89)</f>
        <v>0</v>
      </c>
      <c r="L75" s="1382">
        <f t="shared" si="13"/>
        <v>1</v>
      </c>
      <c r="M75" s="7">
        <f t="shared" si="1"/>
        <v>1</v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>
        <v>0</v>
      </c>
      <c r="G82" s="161">
        <v>0</v>
      </c>
      <c r="H82" s="162">
        <v>0</v>
      </c>
      <c r="I82" s="160">
        <v>1</v>
      </c>
      <c r="J82" s="161">
        <v>0</v>
      </c>
      <c r="K82" s="162">
        <v>0</v>
      </c>
      <c r="L82" s="298">
        <f t="shared" si="14"/>
        <v>1</v>
      </c>
      <c r="M82" s="7">
        <f t="shared" si="1"/>
        <v>1</v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1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1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9" t="str">
        <f>$B$7</f>
        <v>ОТЧЕТНИ ДАННИ ПО ЕБК ЗА СМЕТКИТЕ ЗА СРЕДСТВАТА ОТ ЕВРОПЕЙСКИЯ СЪЮЗ - КСФ</v>
      </c>
      <c r="C173" s="1730"/>
      <c r="D173" s="1730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6">
        <f>$B$9</f>
        <v>0</v>
      </c>
      <c r="C175" s="1727"/>
      <c r="D175" s="1728"/>
      <c r="E175" s="115">
        <f>$E$9</f>
        <v>42370</v>
      </c>
      <c r="F175" s="229">
        <f>$F$9</f>
        <v>42460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7" t="str">
        <f>$B$12</f>
        <v>Криводол</v>
      </c>
      <c r="C178" s="1718"/>
      <c r="D178" s="1719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5" t="s">
        <v>1048</v>
      </c>
      <c r="F182" s="1696"/>
      <c r="G182" s="1696"/>
      <c r="H182" s="1697"/>
      <c r="I182" s="1704" t="s">
        <v>1049</v>
      </c>
      <c r="J182" s="1705"/>
      <c r="K182" s="1705"/>
      <c r="L182" s="1706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4" t="s">
        <v>803</v>
      </c>
      <c r="D186" s="1725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20" t="s">
        <v>806</v>
      </c>
      <c r="D189" s="1721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88854</v>
      </c>
      <c r="J189" s="278">
        <f t="shared" si="43"/>
        <v>0</v>
      </c>
      <c r="K189" s="279">
        <f t="shared" si="43"/>
        <v>0</v>
      </c>
      <c r="L189" s="276">
        <f t="shared" si="43"/>
        <v>88854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85108</v>
      </c>
      <c r="J190" s="286">
        <f t="shared" si="44"/>
        <v>0</v>
      </c>
      <c r="K190" s="287">
        <f t="shared" si="44"/>
        <v>0</v>
      </c>
      <c r="L190" s="284">
        <f t="shared" si="44"/>
        <v>85108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3746</v>
      </c>
      <c r="J191" s="300">
        <f t="shared" si="44"/>
        <v>0</v>
      </c>
      <c r="K191" s="301">
        <f t="shared" si="44"/>
        <v>0</v>
      </c>
      <c r="L191" s="298">
        <f t="shared" si="44"/>
        <v>3746</v>
      </c>
      <c r="M191" s="7">
        <f t="shared" si="41"/>
        <v>1</v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2" t="s">
        <v>209</v>
      </c>
      <c r="D195" s="1723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16476</v>
      </c>
      <c r="J195" s="278">
        <f t="shared" si="45"/>
        <v>0</v>
      </c>
      <c r="K195" s="279">
        <f t="shared" si="45"/>
        <v>0</v>
      </c>
      <c r="L195" s="276">
        <f t="shared" si="45"/>
        <v>16476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10399</v>
      </c>
      <c r="J196" s="286">
        <f t="shared" si="46"/>
        <v>0</v>
      </c>
      <c r="K196" s="287">
        <f t="shared" si="46"/>
        <v>0</v>
      </c>
      <c r="L196" s="284">
        <f t="shared" si="46"/>
        <v>10399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4277</v>
      </c>
      <c r="J199" s="300">
        <f t="shared" si="46"/>
        <v>0</v>
      </c>
      <c r="K199" s="301">
        <f t="shared" si="46"/>
        <v>0</v>
      </c>
      <c r="L199" s="298">
        <f t="shared" si="46"/>
        <v>4277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1800</v>
      </c>
      <c r="J200" s="300">
        <f t="shared" si="46"/>
        <v>0</v>
      </c>
      <c r="K200" s="301">
        <f t="shared" si="46"/>
        <v>0</v>
      </c>
      <c r="L200" s="298">
        <f t="shared" si="46"/>
        <v>1800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3" t="s">
        <v>214</v>
      </c>
      <c r="D203" s="1734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20" t="s">
        <v>215</v>
      </c>
      <c r="D204" s="1721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1683</v>
      </c>
      <c r="J204" s="278">
        <f t="shared" si="47"/>
        <v>0</v>
      </c>
      <c r="K204" s="279">
        <f t="shared" si="47"/>
        <v>0</v>
      </c>
      <c r="L204" s="313">
        <f t="shared" si="47"/>
        <v>1683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1442</v>
      </c>
      <c r="J205" s="286">
        <f t="shared" si="48"/>
        <v>0</v>
      </c>
      <c r="K205" s="287">
        <f t="shared" si="48"/>
        <v>0</v>
      </c>
      <c r="L205" s="284">
        <f t="shared" si="48"/>
        <v>1442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241</v>
      </c>
      <c r="J210" s="319">
        <f t="shared" si="48"/>
        <v>0</v>
      </c>
      <c r="K210" s="320">
        <f t="shared" si="48"/>
        <v>0</v>
      </c>
      <c r="L210" s="317">
        <f t="shared" si="48"/>
        <v>241</v>
      </c>
      <c r="M210" s="7">
        <f t="shared" si="41"/>
        <v>1</v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1" t="s">
        <v>290</v>
      </c>
      <c r="D222" s="1732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1" t="s">
        <v>780</v>
      </c>
      <c r="D226" s="1732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1" t="s">
        <v>234</v>
      </c>
      <c r="D232" s="1732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1" t="s">
        <v>236</v>
      </c>
      <c r="D235" s="1732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7" t="s">
        <v>237</v>
      </c>
      <c r="D236" s="1738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7" t="s">
        <v>238</v>
      </c>
      <c r="D237" s="1738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7" t="s">
        <v>1755</v>
      </c>
      <c r="D238" s="1738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1" t="s">
        <v>239</v>
      </c>
      <c r="D239" s="1732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1" t="s">
        <v>251</v>
      </c>
      <c r="D253" s="1732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1" t="s">
        <v>252</v>
      </c>
      <c r="D254" s="1732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1" t="s">
        <v>253</v>
      </c>
      <c r="D255" s="1732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1" t="s">
        <v>254</v>
      </c>
      <c r="D256" s="1732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1" t="s">
        <v>1757</v>
      </c>
      <c r="D263" s="1732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1" t="s">
        <v>1757</v>
      </c>
      <c r="D267" s="1732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1" t="s">
        <v>1758</v>
      </c>
      <c r="D268" s="1732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7" t="s">
        <v>264</v>
      </c>
      <c r="D269" s="1738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1" t="s">
        <v>291</v>
      </c>
      <c r="D270" s="1732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5" t="s">
        <v>265</v>
      </c>
      <c r="D273" s="1736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5" t="s">
        <v>266</v>
      </c>
      <c r="D274" s="1736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5" t="s">
        <v>679</v>
      </c>
      <c r="D282" s="1736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5" t="s">
        <v>741</v>
      </c>
      <c r="D285" s="1736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1" t="s">
        <v>742</v>
      </c>
      <c r="D286" s="1732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9" t="s">
        <v>987</v>
      </c>
      <c r="D291" s="1740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1" t="s">
        <v>750</v>
      </c>
      <c r="D295" s="1742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107013</v>
      </c>
      <c r="J299" s="400">
        <f t="shared" si="76"/>
        <v>0</v>
      </c>
      <c r="K299" s="401">
        <f t="shared" si="76"/>
        <v>0</v>
      </c>
      <c r="L299" s="398">
        <f t="shared" si="76"/>
        <v>107013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3"/>
      <c r="C304" s="1744"/>
      <c r="D304" s="1744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5"/>
      <c r="C306" s="1744"/>
      <c r="D306" s="1744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5"/>
      <c r="C309" s="1744"/>
      <c r="D309" s="1744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6"/>
      <c r="C338" s="1746"/>
      <c r="D338" s="1746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1" t="str">
        <f>$B$7</f>
        <v>ОТЧЕТНИ ДАННИ ПО ЕБК ЗА СМЕТКИТЕ ЗА СРЕДСТВАТА ОТ ЕВРОПЕЙСКИЯ СЪЮЗ - КСФ</v>
      </c>
      <c r="C342" s="1751"/>
      <c r="D342" s="175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6">
        <f>$B$9</f>
        <v>0</v>
      </c>
      <c r="C344" s="1727"/>
      <c r="D344" s="1728"/>
      <c r="E344" s="115">
        <f>$E$9</f>
        <v>42370</v>
      </c>
      <c r="F344" s="410">
        <f>$F$9</f>
        <v>42460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7" t="str">
        <f>$B$12</f>
        <v>Криводол</v>
      </c>
      <c r="C347" s="1718"/>
      <c r="D347" s="1719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7" t="s">
        <v>1054</v>
      </c>
      <c r="F351" s="1708"/>
      <c r="G351" s="1708"/>
      <c r="H351" s="1709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9" t="s">
        <v>294</v>
      </c>
      <c r="D355" s="175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7" t="s">
        <v>305</v>
      </c>
      <c r="D369" s="174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7" t="s">
        <v>336</v>
      </c>
      <c r="D377" s="174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7" t="s">
        <v>270</v>
      </c>
      <c r="D382" s="174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7" t="s">
        <v>271</v>
      </c>
      <c r="D385" s="174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7" t="s">
        <v>273</v>
      </c>
      <c r="D390" s="174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7" t="s">
        <v>274</v>
      </c>
      <c r="D393" s="1748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174277</v>
      </c>
      <c r="J393" s="447">
        <f t="shared" si="87"/>
        <v>0</v>
      </c>
      <c r="K393" s="448">
        <f>SUM(K394:K395)</f>
        <v>0</v>
      </c>
      <c r="L393" s="1384">
        <f t="shared" si="87"/>
        <v>174277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174277</v>
      </c>
      <c r="J394" s="155">
        <v>0</v>
      </c>
      <c r="K394" s="156">
        <v>0</v>
      </c>
      <c r="L394" s="1385">
        <f>I394+J394+K394</f>
        <v>174277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7" t="s">
        <v>996</v>
      </c>
      <c r="D396" s="174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7" t="s">
        <v>736</v>
      </c>
      <c r="D399" s="174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7" t="s">
        <v>737</v>
      </c>
      <c r="D400" s="174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7" t="s">
        <v>756</v>
      </c>
      <c r="D403" s="174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7" t="s">
        <v>277</v>
      </c>
      <c r="D406" s="174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174277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174277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7" t="s">
        <v>826</v>
      </c>
      <c r="D416" s="174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7" t="s">
        <v>761</v>
      </c>
      <c r="D417" s="174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7" t="s">
        <v>278</v>
      </c>
      <c r="D418" s="174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7" t="s">
        <v>739</v>
      </c>
      <c r="D419" s="174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7" t="s">
        <v>1000</v>
      </c>
      <c r="D420" s="174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4" t="str">
        <f>$B$7</f>
        <v>ОТЧЕТНИ ДАННИ ПО ЕБК ЗА СМЕТКИТЕ ЗА СРЕДСТВАТА ОТ ЕВРОПЕЙСКИЯ СЪЮЗ - КСФ</v>
      </c>
      <c r="C427" s="1755"/>
      <c r="D427" s="175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6">
        <f>$B$9</f>
        <v>0</v>
      </c>
      <c r="C429" s="1727"/>
      <c r="D429" s="1728"/>
      <c r="E429" s="115">
        <f>$E$9</f>
        <v>42370</v>
      </c>
      <c r="F429" s="410">
        <f>$F$9</f>
        <v>42460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7" t="str">
        <f>$B$12</f>
        <v>Криводол</v>
      </c>
      <c r="C432" s="1718"/>
      <c r="D432" s="1719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5" t="s">
        <v>958</v>
      </c>
      <c r="F436" s="1696"/>
      <c r="G436" s="1696"/>
      <c r="H436" s="1697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67265</v>
      </c>
      <c r="J439" s="551">
        <f t="shared" si="96"/>
        <v>0</v>
      </c>
      <c r="K439" s="552">
        <f t="shared" si="96"/>
        <v>0</v>
      </c>
      <c r="L439" s="553">
        <f t="shared" si="96"/>
        <v>67265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-67265</v>
      </c>
      <c r="J440" s="558">
        <f t="shared" si="97"/>
        <v>0</v>
      </c>
      <c r="K440" s="559">
        <f t="shared" si="97"/>
        <v>0</v>
      </c>
      <c r="L440" s="560">
        <f>+L591</f>
        <v>-67265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6" t="str">
        <f>$B$7</f>
        <v>ОТЧЕТНИ ДАННИ ПО ЕБК ЗА СМЕТКИТЕ ЗА СРЕДСТВАТА ОТ ЕВРОПЕЙСКИЯ СЪЮЗ - КСФ</v>
      </c>
      <c r="C443" s="1757"/>
      <c r="D443" s="1757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6">
        <f>$B$9</f>
        <v>0</v>
      </c>
      <c r="C445" s="1727"/>
      <c r="D445" s="1728"/>
      <c r="E445" s="115">
        <f>$E$9</f>
        <v>42370</v>
      </c>
      <c r="F445" s="410">
        <f>$F$9</f>
        <v>42460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7" t="str">
        <f>$B$12</f>
        <v>Криводол</v>
      </c>
      <c r="C448" s="1718"/>
      <c r="D448" s="1719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8" t="s">
        <v>1056</v>
      </c>
      <c r="F452" s="1699"/>
      <c r="G452" s="1699"/>
      <c r="H452" s="1700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2" t="s">
        <v>827</v>
      </c>
      <c r="D455" s="175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1" t="s">
        <v>830</v>
      </c>
      <c r="D459" s="1771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1" t="s">
        <v>833</v>
      </c>
      <c r="D462" s="1771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2" t="s">
        <v>836</v>
      </c>
      <c r="D465" s="175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2" t="s">
        <v>843</v>
      </c>
      <c r="D472" s="1773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60" t="s">
        <v>1004</v>
      </c>
      <c r="D475" s="176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3" t="s">
        <v>1009</v>
      </c>
      <c r="D491" s="1764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3" t="s">
        <v>27</v>
      </c>
      <c r="D496" s="1764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5" t="s">
        <v>1010</v>
      </c>
      <c r="D497" s="176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60" t="s">
        <v>36</v>
      </c>
      <c r="D506" s="176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60" t="s">
        <v>40</v>
      </c>
      <c r="D510" s="176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60" t="s">
        <v>1011</v>
      </c>
      <c r="D515" s="176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3" t="s">
        <v>1012</v>
      </c>
      <c r="D518" s="1759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1" t="s">
        <v>340</v>
      </c>
      <c r="D525" s="1762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60" t="s">
        <v>1014</v>
      </c>
      <c r="D529" s="176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6" t="s">
        <v>1015</v>
      </c>
      <c r="D530" s="176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59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60" t="s">
        <v>1017</v>
      </c>
      <c r="D538" s="176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-67265</v>
      </c>
      <c r="J560" s="584">
        <f t="shared" si="124"/>
        <v>0</v>
      </c>
      <c r="K560" s="585">
        <f t="shared" si="124"/>
        <v>0</v>
      </c>
      <c r="L560" s="582">
        <f t="shared" si="124"/>
        <v>-67265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-75358</v>
      </c>
      <c r="J567" s="161">
        <v>0</v>
      </c>
      <c r="K567" s="589">
        <v>0</v>
      </c>
      <c r="L567" s="1386">
        <f t="shared" si="125"/>
        <v>-75358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59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59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-67265</v>
      </c>
      <c r="J591" s="668">
        <f t="shared" si="129"/>
        <v>0</v>
      </c>
      <c r="K591" s="670">
        <f t="shared" si="129"/>
        <v>0</v>
      </c>
      <c r="L591" s="666">
        <f t="shared" si="129"/>
        <v>-67265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6"/>
      <c r="H594" s="1787"/>
      <c r="I594" s="1787"/>
      <c r="J594" s="1788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6" t="s">
        <v>943</v>
      </c>
      <c r="H595" s="1776"/>
      <c r="I595" s="1776"/>
      <c r="J595" s="177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8"/>
      <c r="H597" s="1769"/>
      <c r="I597" s="1769"/>
      <c r="J597" s="1770"/>
      <c r="K597" s="103"/>
      <c r="L597" s="231"/>
      <c r="M597" s="7">
        <v>1</v>
      </c>
      <c r="N597" s="522"/>
    </row>
    <row r="598" spans="1:14" ht="21.75" customHeight="1">
      <c r="A598" s="23"/>
      <c r="B598" s="1774" t="s">
        <v>946</v>
      </c>
      <c r="C598" s="1775"/>
      <c r="D598" s="676" t="s">
        <v>947</v>
      </c>
      <c r="E598" s="677"/>
      <c r="F598" s="678"/>
      <c r="G598" s="1776" t="s">
        <v>943</v>
      </c>
      <c r="H598" s="1776"/>
      <c r="I598" s="1776"/>
      <c r="J598" s="1776"/>
      <c r="K598" s="103"/>
      <c r="L598" s="231"/>
      <c r="M598" s="7">
        <v>1</v>
      </c>
      <c r="N598" s="522"/>
    </row>
    <row r="599" spans="1:14" ht="24.75" customHeight="1">
      <c r="A599" s="36"/>
      <c r="B599" s="1777"/>
      <c r="C599" s="1778"/>
      <c r="D599" s="679" t="s">
        <v>948</v>
      </c>
      <c r="E599" s="680"/>
      <c r="F599" s="681"/>
      <c r="G599" s="682" t="s">
        <v>949</v>
      </c>
      <c r="H599" s="1779"/>
      <c r="I599" s="1780"/>
      <c r="J599" s="178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9"/>
      <c r="I601" s="1780"/>
      <c r="J601" s="178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56" t="str">
        <f>$B$7</f>
        <v>ОТЧЕТНИ ДАННИ ПО ЕБК ЗА СМЕТКИТЕ ЗА СРЕДСТВАТА ОТ ЕВРОПЕЙСКИЯ СЪЮЗ - КСФ</v>
      </c>
      <c r="C606" s="1757"/>
      <c r="D606" s="1757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26">
        <f>$B$9</f>
        <v>0</v>
      </c>
      <c r="C608" s="1727"/>
      <c r="D608" s="1728"/>
      <c r="E608" s="115">
        <f>$E$9</f>
        <v>42370</v>
      </c>
      <c r="F608" s="229">
        <f>$F$9</f>
        <v>42460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Криводол</v>
      </c>
      <c r="C611" s="1790"/>
      <c r="D611" s="1791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695" t="s">
        <v>935</v>
      </c>
      <c r="F615" s="1696"/>
      <c r="G615" s="1696"/>
      <c r="H615" s="1697"/>
      <c r="I615" s="1704" t="s">
        <v>936</v>
      </c>
      <c r="J615" s="1705"/>
      <c r="K615" s="1705"/>
      <c r="L615" s="1706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5562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5562</v>
      </c>
      <c r="D620" s="1462" t="s">
        <v>635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4" t="s">
        <v>803</v>
      </c>
      <c r="D622" s="1725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20" t="s">
        <v>806</v>
      </c>
      <c r="D625" s="1721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88854</v>
      </c>
      <c r="J625" s="278">
        <f t="shared" si="132"/>
        <v>0</v>
      </c>
      <c r="K625" s="279">
        <f t="shared" si="132"/>
        <v>0</v>
      </c>
      <c r="L625" s="276">
        <f t="shared" si="132"/>
        <v>88854</v>
      </c>
      <c r="M625" s="12">
        <f t="shared" si="131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85108</v>
      </c>
      <c r="J626" s="155">
        <v>0</v>
      </c>
      <c r="K626" s="1425">
        <v>0</v>
      </c>
      <c r="L626" s="284">
        <f>I626+J626+K626</f>
        <v>85108</v>
      </c>
      <c r="M626" s="12">
        <f t="shared" si="131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>
        <v>0</v>
      </c>
      <c r="G627" s="161">
        <v>0</v>
      </c>
      <c r="H627" s="1430">
        <v>0</v>
      </c>
      <c r="I627" s="160">
        <v>3746</v>
      </c>
      <c r="J627" s="161">
        <v>0</v>
      </c>
      <c r="K627" s="1430">
        <v>0</v>
      </c>
      <c r="L627" s="298">
        <f>I627+J627+K627</f>
        <v>3746</v>
      </c>
      <c r="M627" s="12">
        <f t="shared" si="131"/>
        <v>1</v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22" t="s">
        <v>209</v>
      </c>
      <c r="D631" s="1723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16476</v>
      </c>
      <c r="J631" s="278">
        <f t="shared" si="133"/>
        <v>0</v>
      </c>
      <c r="K631" s="279">
        <f t="shared" si="133"/>
        <v>0</v>
      </c>
      <c r="L631" s="276">
        <f t="shared" si="133"/>
        <v>16476</v>
      </c>
      <c r="M631" s="12">
        <f t="shared" si="131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>
        <v>0</v>
      </c>
      <c r="G632" s="155">
        <v>0</v>
      </c>
      <c r="H632" s="1425">
        <v>0</v>
      </c>
      <c r="I632" s="154">
        <v>10399</v>
      </c>
      <c r="J632" s="155">
        <v>0</v>
      </c>
      <c r="K632" s="1425">
        <v>0</v>
      </c>
      <c r="L632" s="284">
        <f aca="true" t="shared" si="135" ref="L632:L639">I632+J632+K632</f>
        <v>10399</v>
      </c>
      <c r="M632" s="12">
        <f t="shared" si="131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>
        <v>0</v>
      </c>
      <c r="G635" s="161">
        <v>0</v>
      </c>
      <c r="H635" s="1430">
        <v>0</v>
      </c>
      <c r="I635" s="160">
        <v>4277</v>
      </c>
      <c r="J635" s="161">
        <v>0</v>
      </c>
      <c r="K635" s="1430">
        <v>0</v>
      </c>
      <c r="L635" s="298">
        <f t="shared" si="135"/>
        <v>4277</v>
      </c>
      <c r="M635" s="12">
        <f t="shared" si="131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>
        <v>0</v>
      </c>
      <c r="G636" s="161">
        <v>0</v>
      </c>
      <c r="H636" s="1430">
        <v>0</v>
      </c>
      <c r="I636" s="160">
        <v>1800</v>
      </c>
      <c r="J636" s="161">
        <v>0</v>
      </c>
      <c r="K636" s="1430">
        <v>0</v>
      </c>
      <c r="L636" s="298">
        <f t="shared" si="135"/>
        <v>1800</v>
      </c>
      <c r="M636" s="12">
        <f t="shared" si="131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33" t="s">
        <v>214</v>
      </c>
      <c r="D639" s="1734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20" t="s">
        <v>215</v>
      </c>
      <c r="D640" s="1721"/>
      <c r="E640" s="313">
        <f aca="true" t="shared" si="136" ref="E640:L640">SUM(E641:E657)</f>
        <v>0</v>
      </c>
      <c r="F640" s="277">
        <f t="shared" si="136"/>
        <v>0</v>
      </c>
      <c r="G640" s="278">
        <f t="shared" si="136"/>
        <v>0</v>
      </c>
      <c r="H640" s="279">
        <f>SUM(H641:H657)</f>
        <v>0</v>
      </c>
      <c r="I640" s="277">
        <f t="shared" si="136"/>
        <v>0</v>
      </c>
      <c r="J640" s="278">
        <f t="shared" si="136"/>
        <v>0</v>
      </c>
      <c r="K640" s="279">
        <f t="shared" si="136"/>
        <v>0</v>
      </c>
      <c r="L640" s="313">
        <f t="shared" si="136"/>
        <v>0</v>
      </c>
      <c r="M640" s="12">
        <f t="shared" si="131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8" ref="L641:L657">I641+J641+K641</f>
        <v>0</v>
      </c>
      <c r="M641" s="12">
        <f t="shared" si="131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31" t="s">
        <v>290</v>
      </c>
      <c r="D658" s="1732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31" t="s">
        <v>780</v>
      </c>
      <c r="D662" s="1732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31" t="s">
        <v>234</v>
      </c>
      <c r="D668" s="1732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31" t="s">
        <v>236</v>
      </c>
      <c r="D671" s="1732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37" t="s">
        <v>237</v>
      </c>
      <c r="D672" s="1738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37" t="s">
        <v>238</v>
      </c>
      <c r="D673" s="1738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37" t="s">
        <v>1759</v>
      </c>
      <c r="D674" s="1738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31" t="s">
        <v>239</v>
      </c>
      <c r="D675" s="1732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31" t="s">
        <v>251</v>
      </c>
      <c r="D689" s="1732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31" t="s">
        <v>252</v>
      </c>
      <c r="D690" s="1732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31" t="s">
        <v>253</v>
      </c>
      <c r="D691" s="1732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31" t="s">
        <v>254</v>
      </c>
      <c r="D692" s="1732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31" t="s">
        <v>1760</v>
      </c>
      <c r="D699" s="1732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31" t="s">
        <v>1757</v>
      </c>
      <c r="D703" s="1732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31" t="s">
        <v>1758</v>
      </c>
      <c r="D704" s="1732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37" t="s">
        <v>264</v>
      </c>
      <c r="D705" s="1738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31" t="s">
        <v>291</v>
      </c>
      <c r="D706" s="1732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35" t="s">
        <v>265</v>
      </c>
      <c r="D709" s="1736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35" t="s">
        <v>266</v>
      </c>
      <c r="D710" s="1736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35" t="s">
        <v>679</v>
      </c>
      <c r="D718" s="1736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35" t="s">
        <v>741</v>
      </c>
      <c r="D721" s="1736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31" t="s">
        <v>742</v>
      </c>
      <c r="D722" s="1732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39" t="s">
        <v>987</v>
      </c>
      <c r="D727" s="1740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1" t="s">
        <v>750</v>
      </c>
      <c r="D731" s="1742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1" t="s">
        <v>750</v>
      </c>
      <c r="D732" s="1742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0</v>
      </c>
      <c r="F736" s="399">
        <f t="shared" si="164"/>
        <v>0</v>
      </c>
      <c r="G736" s="400">
        <f t="shared" si="164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105330</v>
      </c>
      <c r="J736" s="400">
        <f t="shared" si="164"/>
        <v>0</v>
      </c>
      <c r="K736" s="401">
        <f t="shared" si="164"/>
        <v>0</v>
      </c>
      <c r="L736" s="398">
        <f t="shared" si="164"/>
        <v>105330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56" t="str">
        <f>$B$7</f>
        <v>ОТЧЕТНИ ДАННИ ПО ЕБК ЗА СМЕТКИТЕ ЗА СРЕДСТВАТА ОТ ЕВРОПЕЙСКИЯ СЪЮЗ - КСФ</v>
      </c>
      <c r="C741" s="1757"/>
      <c r="D741" s="1757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26">
        <f>$B$9</f>
        <v>0</v>
      </c>
      <c r="C743" s="1727"/>
      <c r="D743" s="1728"/>
      <c r="E743" s="115">
        <f>$E$9</f>
        <v>42370</v>
      </c>
      <c r="F743" s="229">
        <f>$F$9</f>
        <v>42460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89" t="str">
        <f>$B$12</f>
        <v>Криводол</v>
      </c>
      <c r="C746" s="1790"/>
      <c r="D746" s="1791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695" t="s">
        <v>935</v>
      </c>
      <c r="F750" s="1696"/>
      <c r="G750" s="1696"/>
      <c r="H750" s="1697"/>
      <c r="I750" s="1704" t="s">
        <v>936</v>
      </c>
      <c r="J750" s="1705"/>
      <c r="K750" s="1705"/>
      <c r="L750" s="1706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5589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31.5">
      <c r="A755" s="23"/>
      <c r="B755" s="1460"/>
      <c r="C755" s="1601">
        <f>+C754</f>
        <v>5589</v>
      </c>
      <c r="D755" s="1462" t="s">
        <v>637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24" t="s">
        <v>803</v>
      </c>
      <c r="D757" s="1725"/>
      <c r="E757" s="276">
        <f aca="true" t="shared" si="165" ref="E757:L757">SUM(E758:E759)</f>
        <v>0</v>
      </c>
      <c r="F757" s="277">
        <f t="shared" si="165"/>
        <v>0</v>
      </c>
      <c r="G757" s="278">
        <f t="shared" si="165"/>
        <v>0</v>
      </c>
      <c r="H757" s="279">
        <f>SUM(H758:H759)</f>
        <v>0</v>
      </c>
      <c r="I757" s="277">
        <f t="shared" si="165"/>
        <v>0</v>
      </c>
      <c r="J757" s="278">
        <f t="shared" si="165"/>
        <v>0</v>
      </c>
      <c r="K757" s="279">
        <f t="shared" si="165"/>
        <v>0</v>
      </c>
      <c r="L757" s="276">
        <f t="shared" si="165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6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6"/>
      </c>
      <c r="N759" s="13"/>
    </row>
    <row r="760" spans="1:14" ht="15.75">
      <c r="A760" s="10"/>
      <c r="B760" s="275">
        <v>200</v>
      </c>
      <c r="C760" s="1720" t="s">
        <v>806</v>
      </c>
      <c r="D760" s="1721"/>
      <c r="E760" s="276">
        <f aca="true" t="shared" si="167" ref="E760:L760">SUM(E761:E765)</f>
        <v>0</v>
      </c>
      <c r="F760" s="277">
        <f t="shared" si="167"/>
        <v>0</v>
      </c>
      <c r="G760" s="278">
        <f t="shared" si="167"/>
        <v>0</v>
      </c>
      <c r="H760" s="279">
        <f>SUM(H761:H765)</f>
        <v>0</v>
      </c>
      <c r="I760" s="277">
        <f t="shared" si="167"/>
        <v>0</v>
      </c>
      <c r="J760" s="278">
        <f t="shared" si="167"/>
        <v>0</v>
      </c>
      <c r="K760" s="279">
        <f t="shared" si="167"/>
        <v>0</v>
      </c>
      <c r="L760" s="276">
        <f t="shared" si="167"/>
        <v>0</v>
      </c>
      <c r="M760" s="12">
        <f t="shared" si="166"/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/>
      <c r="G761" s="155"/>
      <c r="H761" s="1425"/>
      <c r="I761" s="154"/>
      <c r="J761" s="155"/>
      <c r="K761" s="1425"/>
      <c r="L761" s="284">
        <f>I761+J761+K761</f>
        <v>0</v>
      </c>
      <c r="M761" s="12">
        <f t="shared" si="166"/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6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6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6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6"/>
      </c>
      <c r="N765" s="13"/>
    </row>
    <row r="766" spans="1:14" ht="15.75">
      <c r="A766" s="10"/>
      <c r="B766" s="275">
        <v>500</v>
      </c>
      <c r="C766" s="1722" t="s">
        <v>209</v>
      </c>
      <c r="D766" s="1723"/>
      <c r="E766" s="276">
        <f aca="true" t="shared" si="168" ref="E766:L766">SUM(E767:E773)</f>
        <v>0</v>
      </c>
      <c r="F766" s="277">
        <f t="shared" si="168"/>
        <v>0</v>
      </c>
      <c r="G766" s="278">
        <f t="shared" si="168"/>
        <v>0</v>
      </c>
      <c r="H766" s="279">
        <f>SUM(H767:H773)</f>
        <v>0</v>
      </c>
      <c r="I766" s="277">
        <f t="shared" si="168"/>
        <v>0</v>
      </c>
      <c r="J766" s="278">
        <f t="shared" si="168"/>
        <v>0</v>
      </c>
      <c r="K766" s="279">
        <f t="shared" si="168"/>
        <v>0</v>
      </c>
      <c r="L766" s="276">
        <f t="shared" si="168"/>
        <v>0</v>
      </c>
      <c r="M766" s="12">
        <f t="shared" si="166"/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69" ref="E767:E774">F767+G767+H767</f>
        <v>0</v>
      </c>
      <c r="F767" s="154"/>
      <c r="G767" s="155"/>
      <c r="H767" s="1425"/>
      <c r="I767" s="154"/>
      <c r="J767" s="155"/>
      <c r="K767" s="1425"/>
      <c r="L767" s="284">
        <f aca="true" t="shared" si="170" ref="L767:L774">I767+J767+K767</f>
        <v>0</v>
      </c>
      <c r="M767" s="12">
        <f t="shared" si="166"/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69"/>
        <v>0</v>
      </c>
      <c r="F768" s="160"/>
      <c r="G768" s="161"/>
      <c r="H768" s="1430"/>
      <c r="I768" s="160"/>
      <c r="J768" s="161"/>
      <c r="K768" s="1430"/>
      <c r="L768" s="298">
        <f t="shared" si="170"/>
        <v>0</v>
      </c>
      <c r="M768" s="12">
        <f t="shared" si="166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6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69"/>
        <v>0</v>
      </c>
      <c r="F770" s="160"/>
      <c r="G770" s="161"/>
      <c r="H770" s="1430"/>
      <c r="I770" s="160"/>
      <c r="J770" s="161"/>
      <c r="K770" s="1430"/>
      <c r="L770" s="298">
        <f t="shared" si="170"/>
        <v>0</v>
      </c>
      <c r="M770" s="12">
        <f t="shared" si="166"/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69"/>
        <v>0</v>
      </c>
      <c r="F771" s="160"/>
      <c r="G771" s="161"/>
      <c r="H771" s="1430"/>
      <c r="I771" s="160"/>
      <c r="J771" s="161"/>
      <c r="K771" s="1430"/>
      <c r="L771" s="298">
        <f t="shared" si="170"/>
        <v>0</v>
      </c>
      <c r="M771" s="12">
        <f t="shared" si="166"/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6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69"/>
        <v>0</v>
      </c>
      <c r="F773" s="175"/>
      <c r="G773" s="176"/>
      <c r="H773" s="1431"/>
      <c r="I773" s="175"/>
      <c r="J773" s="176"/>
      <c r="K773" s="1431"/>
      <c r="L773" s="290">
        <f t="shared" si="170"/>
        <v>0</v>
      </c>
      <c r="M773" s="12">
        <f t="shared" si="166"/>
      </c>
      <c r="N773" s="13"/>
    </row>
    <row r="774" spans="1:14" ht="15.75">
      <c r="A774" s="23">
        <v>10</v>
      </c>
      <c r="B774" s="275">
        <v>800</v>
      </c>
      <c r="C774" s="1733" t="s">
        <v>214</v>
      </c>
      <c r="D774" s="1734"/>
      <c r="E774" s="313">
        <f t="shared" si="169"/>
        <v>0</v>
      </c>
      <c r="F774" s="1432"/>
      <c r="G774" s="1433"/>
      <c r="H774" s="1434"/>
      <c r="I774" s="1432"/>
      <c r="J774" s="1433"/>
      <c r="K774" s="1434"/>
      <c r="L774" s="313">
        <f t="shared" si="170"/>
        <v>0</v>
      </c>
      <c r="M774" s="12">
        <f t="shared" si="166"/>
      </c>
      <c r="N774" s="13"/>
    </row>
    <row r="775" spans="1:14" ht="36" customHeight="1">
      <c r="A775" s="23">
        <v>15</v>
      </c>
      <c r="B775" s="275">
        <v>1000</v>
      </c>
      <c r="C775" s="1720" t="s">
        <v>215</v>
      </c>
      <c r="D775" s="1721"/>
      <c r="E775" s="313">
        <f aca="true" t="shared" si="171" ref="E775:L775">SUM(E776:E792)</f>
        <v>0</v>
      </c>
      <c r="F775" s="277">
        <f t="shared" si="171"/>
        <v>0</v>
      </c>
      <c r="G775" s="278">
        <f t="shared" si="171"/>
        <v>0</v>
      </c>
      <c r="H775" s="279">
        <f>SUM(H776:H792)</f>
        <v>0</v>
      </c>
      <c r="I775" s="277">
        <f t="shared" si="171"/>
        <v>1683</v>
      </c>
      <c r="J775" s="278">
        <f t="shared" si="171"/>
        <v>0</v>
      </c>
      <c r="K775" s="279">
        <f t="shared" si="171"/>
        <v>0</v>
      </c>
      <c r="L775" s="313">
        <f t="shared" si="171"/>
        <v>1683</v>
      </c>
      <c r="M775" s="12">
        <f t="shared" si="166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2" ref="E776:E792">F776+G776+H776</f>
        <v>0</v>
      </c>
      <c r="F776" s="154">
        <v>0</v>
      </c>
      <c r="G776" s="155">
        <v>0</v>
      </c>
      <c r="H776" s="1425">
        <v>0</v>
      </c>
      <c r="I776" s="154">
        <v>1442</v>
      </c>
      <c r="J776" s="155">
        <v>0</v>
      </c>
      <c r="K776" s="1425">
        <v>0</v>
      </c>
      <c r="L776" s="284">
        <f aca="true" t="shared" si="173" ref="L776:L792">I776+J776+K776</f>
        <v>1442</v>
      </c>
      <c r="M776" s="12">
        <f t="shared" si="166"/>
        <v>1</v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2"/>
        <v>0</v>
      </c>
      <c r="F777" s="160"/>
      <c r="G777" s="161"/>
      <c r="H777" s="1430"/>
      <c r="I777" s="160"/>
      <c r="J777" s="161"/>
      <c r="K777" s="1430"/>
      <c r="L777" s="298">
        <f t="shared" si="173"/>
        <v>0</v>
      </c>
      <c r="M777" s="12">
        <f t="shared" si="166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2"/>
        <v>0</v>
      </c>
      <c r="F778" s="160"/>
      <c r="G778" s="161"/>
      <c r="H778" s="1430"/>
      <c r="I778" s="160"/>
      <c r="J778" s="161"/>
      <c r="K778" s="1430"/>
      <c r="L778" s="298">
        <f t="shared" si="173"/>
        <v>0</v>
      </c>
      <c r="M778" s="12">
        <f t="shared" si="166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2"/>
        <v>0</v>
      </c>
      <c r="F779" s="160"/>
      <c r="G779" s="161"/>
      <c r="H779" s="1430"/>
      <c r="I779" s="160"/>
      <c r="J779" s="161"/>
      <c r="K779" s="1430"/>
      <c r="L779" s="298">
        <f t="shared" si="173"/>
        <v>0</v>
      </c>
      <c r="M779" s="12">
        <f t="shared" si="166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2"/>
        <v>0</v>
      </c>
      <c r="F780" s="160"/>
      <c r="G780" s="161"/>
      <c r="H780" s="1430"/>
      <c r="I780" s="160"/>
      <c r="J780" s="161"/>
      <c r="K780" s="1430"/>
      <c r="L780" s="298">
        <f t="shared" si="173"/>
        <v>0</v>
      </c>
      <c r="M780" s="12">
        <f t="shared" si="166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2"/>
        <v>0</v>
      </c>
      <c r="F781" s="166">
        <v>0</v>
      </c>
      <c r="G781" s="167">
        <v>0</v>
      </c>
      <c r="H781" s="1426">
        <v>0</v>
      </c>
      <c r="I781" s="166">
        <v>241</v>
      </c>
      <c r="J781" s="167">
        <v>0</v>
      </c>
      <c r="K781" s="1426">
        <v>0</v>
      </c>
      <c r="L781" s="317">
        <f t="shared" si="173"/>
        <v>241</v>
      </c>
      <c r="M781" s="12">
        <f t="shared" si="166"/>
        <v>1</v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2"/>
        <v>0</v>
      </c>
      <c r="F782" s="457"/>
      <c r="G782" s="458"/>
      <c r="H782" s="1438"/>
      <c r="I782" s="457"/>
      <c r="J782" s="458"/>
      <c r="K782" s="1438"/>
      <c r="L782" s="323">
        <f t="shared" si="173"/>
        <v>0</v>
      </c>
      <c r="M782" s="12">
        <f t="shared" si="166"/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2"/>
        <v>0</v>
      </c>
      <c r="F783" s="452"/>
      <c r="G783" s="453"/>
      <c r="H783" s="1435"/>
      <c r="I783" s="452"/>
      <c r="J783" s="453"/>
      <c r="K783" s="1435"/>
      <c r="L783" s="329">
        <f t="shared" si="173"/>
        <v>0</v>
      </c>
      <c r="M783" s="12">
        <f t="shared" si="166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2"/>
        <v>0</v>
      </c>
      <c r="F784" s="457"/>
      <c r="G784" s="458"/>
      <c r="H784" s="1438"/>
      <c r="I784" s="457"/>
      <c r="J784" s="458"/>
      <c r="K784" s="1438"/>
      <c r="L784" s="323">
        <f t="shared" si="173"/>
        <v>0</v>
      </c>
      <c r="M784" s="12">
        <f t="shared" si="166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2"/>
        <v>0</v>
      </c>
      <c r="F785" s="160"/>
      <c r="G785" s="161"/>
      <c r="H785" s="1430"/>
      <c r="I785" s="160"/>
      <c r="J785" s="161"/>
      <c r="K785" s="1430"/>
      <c r="L785" s="298">
        <f t="shared" si="173"/>
        <v>0</v>
      </c>
      <c r="M785" s="12">
        <f t="shared" si="166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2"/>
        <v>0</v>
      </c>
      <c r="F786" s="452"/>
      <c r="G786" s="453"/>
      <c r="H786" s="1435"/>
      <c r="I786" s="452"/>
      <c r="J786" s="453"/>
      <c r="K786" s="1435"/>
      <c r="L786" s="329">
        <f t="shared" si="173"/>
        <v>0</v>
      </c>
      <c r="M786" s="12">
        <f t="shared" si="166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2"/>
        <v>0</v>
      </c>
      <c r="F787" s="457"/>
      <c r="G787" s="458"/>
      <c r="H787" s="1438"/>
      <c r="I787" s="457"/>
      <c r="J787" s="458"/>
      <c r="K787" s="1438"/>
      <c r="L787" s="323">
        <f t="shared" si="173"/>
        <v>0</v>
      </c>
      <c r="M787" s="12">
        <f t="shared" si="166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2"/>
        <v>0</v>
      </c>
      <c r="F788" s="452"/>
      <c r="G788" s="453"/>
      <c r="H788" s="1435"/>
      <c r="I788" s="452"/>
      <c r="J788" s="453"/>
      <c r="K788" s="1435"/>
      <c r="L788" s="329">
        <f t="shared" si="173"/>
        <v>0</v>
      </c>
      <c r="M788" s="12">
        <f t="shared" si="166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2"/>
        <v>0</v>
      </c>
      <c r="F789" s="604"/>
      <c r="G789" s="605"/>
      <c r="H789" s="1437"/>
      <c r="I789" s="604"/>
      <c r="J789" s="605"/>
      <c r="K789" s="1437"/>
      <c r="L789" s="338">
        <f t="shared" si="173"/>
        <v>0</v>
      </c>
      <c r="M789" s="12">
        <f t="shared" si="166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2"/>
        <v>0</v>
      </c>
      <c r="F790" s="457"/>
      <c r="G790" s="458"/>
      <c r="H790" s="1438"/>
      <c r="I790" s="457"/>
      <c r="J790" s="458"/>
      <c r="K790" s="1438"/>
      <c r="L790" s="323">
        <f t="shared" si="173"/>
        <v>0</v>
      </c>
      <c r="M790" s="12">
        <f t="shared" si="166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2"/>
        <v>0</v>
      </c>
      <c r="F791" s="160"/>
      <c r="G791" s="161"/>
      <c r="H791" s="1430"/>
      <c r="I791" s="160"/>
      <c r="J791" s="161"/>
      <c r="K791" s="1430"/>
      <c r="L791" s="298">
        <f t="shared" si="173"/>
        <v>0</v>
      </c>
      <c r="M791" s="12">
        <f t="shared" si="166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2"/>
        <v>0</v>
      </c>
      <c r="F792" s="175"/>
      <c r="G792" s="176"/>
      <c r="H792" s="1431"/>
      <c r="I792" s="175"/>
      <c r="J792" s="176"/>
      <c r="K792" s="1431"/>
      <c r="L792" s="290">
        <f t="shared" si="173"/>
        <v>0</v>
      </c>
      <c r="M792" s="12">
        <f t="shared" si="166"/>
      </c>
      <c r="N792" s="13"/>
    </row>
    <row r="793" spans="1:14" ht="15.75">
      <c r="A793" s="23">
        <v>135</v>
      </c>
      <c r="B793" s="275">
        <v>1900</v>
      </c>
      <c r="C793" s="1731" t="s">
        <v>290</v>
      </c>
      <c r="D793" s="1732"/>
      <c r="E793" s="313">
        <f aca="true" t="shared" si="174" ref="E793:L793">SUM(E794:E796)</f>
        <v>0</v>
      </c>
      <c r="F793" s="277">
        <f t="shared" si="174"/>
        <v>0</v>
      </c>
      <c r="G793" s="278">
        <f t="shared" si="174"/>
        <v>0</v>
      </c>
      <c r="H793" s="279">
        <f>SUM(H794:H796)</f>
        <v>0</v>
      </c>
      <c r="I793" s="277">
        <f t="shared" si="174"/>
        <v>0</v>
      </c>
      <c r="J793" s="278">
        <f t="shared" si="174"/>
        <v>0</v>
      </c>
      <c r="K793" s="279">
        <f t="shared" si="174"/>
        <v>0</v>
      </c>
      <c r="L793" s="313">
        <f t="shared" si="174"/>
        <v>0</v>
      </c>
      <c r="M793" s="12">
        <f t="shared" si="166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6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6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6"/>
      </c>
      <c r="N796" s="13"/>
    </row>
    <row r="797" spans="1:14" ht="15.75">
      <c r="A797" s="23">
        <v>155</v>
      </c>
      <c r="B797" s="275">
        <v>2100</v>
      </c>
      <c r="C797" s="1731" t="s">
        <v>780</v>
      </c>
      <c r="D797" s="1732"/>
      <c r="E797" s="313">
        <f aca="true" t="shared" si="175" ref="E797:L797">SUM(E798:E802)</f>
        <v>0</v>
      </c>
      <c r="F797" s="277">
        <f t="shared" si="175"/>
        <v>0</v>
      </c>
      <c r="G797" s="278">
        <f t="shared" si="175"/>
        <v>0</v>
      </c>
      <c r="H797" s="279">
        <f>SUM(H798:H802)</f>
        <v>0</v>
      </c>
      <c r="I797" s="277">
        <f t="shared" si="175"/>
        <v>0</v>
      </c>
      <c r="J797" s="278">
        <f t="shared" si="175"/>
        <v>0</v>
      </c>
      <c r="K797" s="279">
        <f t="shared" si="175"/>
        <v>0</v>
      </c>
      <c r="L797" s="313">
        <f t="shared" si="175"/>
        <v>0</v>
      </c>
      <c r="M797" s="12">
        <f t="shared" si="166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6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6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6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6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6"/>
      </c>
      <c r="N802" s="13"/>
    </row>
    <row r="803" spans="1:14" ht="15.75">
      <c r="A803" s="23">
        <v>190</v>
      </c>
      <c r="B803" s="275">
        <v>2200</v>
      </c>
      <c r="C803" s="1731" t="s">
        <v>234</v>
      </c>
      <c r="D803" s="1732"/>
      <c r="E803" s="313">
        <f aca="true" t="shared" si="176" ref="E803:L803">SUM(E804:E805)</f>
        <v>0</v>
      </c>
      <c r="F803" s="277">
        <f t="shared" si="176"/>
        <v>0</v>
      </c>
      <c r="G803" s="278">
        <f t="shared" si="176"/>
        <v>0</v>
      </c>
      <c r="H803" s="279">
        <f>SUM(H804:H805)</f>
        <v>0</v>
      </c>
      <c r="I803" s="277">
        <f t="shared" si="176"/>
        <v>0</v>
      </c>
      <c r="J803" s="278">
        <f t="shared" si="176"/>
        <v>0</v>
      </c>
      <c r="K803" s="279">
        <f t="shared" si="176"/>
        <v>0</v>
      </c>
      <c r="L803" s="313">
        <f t="shared" si="176"/>
        <v>0</v>
      </c>
      <c r="M803" s="12">
        <f t="shared" si="166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7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8" ref="L804:L809">I804+J804+K804</f>
        <v>0</v>
      </c>
      <c r="M804" s="12">
        <f t="shared" si="166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7"/>
        <v>0</v>
      </c>
      <c r="F805" s="175"/>
      <c r="G805" s="176"/>
      <c r="H805" s="1431"/>
      <c r="I805" s="175"/>
      <c r="J805" s="176"/>
      <c r="K805" s="1431"/>
      <c r="L805" s="290">
        <f t="shared" si="178"/>
        <v>0</v>
      </c>
      <c r="M805" s="12">
        <f t="shared" si="166"/>
      </c>
      <c r="N805" s="13"/>
    </row>
    <row r="806" spans="1:14" ht="15.75">
      <c r="A806" s="23">
        <v>205</v>
      </c>
      <c r="B806" s="275">
        <v>2500</v>
      </c>
      <c r="C806" s="1731" t="s">
        <v>236</v>
      </c>
      <c r="D806" s="1732"/>
      <c r="E806" s="313">
        <f t="shared" si="177"/>
        <v>0</v>
      </c>
      <c r="F806" s="1432"/>
      <c r="G806" s="1433"/>
      <c r="H806" s="1434"/>
      <c r="I806" s="1432"/>
      <c r="J806" s="1433"/>
      <c r="K806" s="1434"/>
      <c r="L806" s="313">
        <f t="shared" si="178"/>
        <v>0</v>
      </c>
      <c r="M806" s="12">
        <f t="shared" si="166"/>
      </c>
      <c r="N806" s="13"/>
    </row>
    <row r="807" spans="1:14" ht="15.75">
      <c r="A807" s="23">
        <v>210</v>
      </c>
      <c r="B807" s="275">
        <v>2600</v>
      </c>
      <c r="C807" s="1737" t="s">
        <v>237</v>
      </c>
      <c r="D807" s="1738"/>
      <c r="E807" s="313">
        <f t="shared" si="177"/>
        <v>0</v>
      </c>
      <c r="F807" s="1432"/>
      <c r="G807" s="1433"/>
      <c r="H807" s="1434"/>
      <c r="I807" s="1432"/>
      <c r="J807" s="1433"/>
      <c r="K807" s="1434"/>
      <c r="L807" s="313">
        <f t="shared" si="178"/>
        <v>0</v>
      </c>
      <c r="M807" s="12">
        <f t="shared" si="166"/>
      </c>
      <c r="N807" s="13"/>
    </row>
    <row r="808" spans="1:14" ht="15.75">
      <c r="A808" s="23">
        <v>215</v>
      </c>
      <c r="B808" s="275">
        <v>2700</v>
      </c>
      <c r="C808" s="1737" t="s">
        <v>238</v>
      </c>
      <c r="D808" s="1738"/>
      <c r="E808" s="313">
        <f t="shared" si="177"/>
        <v>0</v>
      </c>
      <c r="F808" s="1432"/>
      <c r="G808" s="1433"/>
      <c r="H808" s="1434"/>
      <c r="I808" s="1432"/>
      <c r="J808" s="1433"/>
      <c r="K808" s="1434"/>
      <c r="L808" s="313">
        <f t="shared" si="178"/>
        <v>0</v>
      </c>
      <c r="M808" s="12">
        <f t="shared" si="166"/>
      </c>
      <c r="N808" s="13"/>
    </row>
    <row r="809" spans="1:14" ht="15.75">
      <c r="A809" s="22">
        <v>220</v>
      </c>
      <c r="B809" s="275">
        <v>2800</v>
      </c>
      <c r="C809" s="1737" t="s">
        <v>1759</v>
      </c>
      <c r="D809" s="1738"/>
      <c r="E809" s="313">
        <f t="shared" si="177"/>
        <v>0</v>
      </c>
      <c r="F809" s="1432"/>
      <c r="G809" s="1433"/>
      <c r="H809" s="1434"/>
      <c r="I809" s="1432"/>
      <c r="J809" s="1433"/>
      <c r="K809" s="1434"/>
      <c r="L809" s="313">
        <f t="shared" si="178"/>
        <v>0</v>
      </c>
      <c r="M809" s="12">
        <f t="shared" si="166"/>
      </c>
      <c r="N809" s="13"/>
    </row>
    <row r="810" spans="1:14" ht="36" customHeight="1">
      <c r="A810" s="23">
        <v>225</v>
      </c>
      <c r="B810" s="275">
        <v>2900</v>
      </c>
      <c r="C810" s="1731" t="s">
        <v>239</v>
      </c>
      <c r="D810" s="1732"/>
      <c r="E810" s="313">
        <f aca="true" t="shared" si="179" ref="E810:L810">SUM(E811:E816)</f>
        <v>0</v>
      </c>
      <c r="F810" s="277">
        <f t="shared" si="179"/>
        <v>0</v>
      </c>
      <c r="G810" s="278">
        <f t="shared" si="179"/>
        <v>0</v>
      </c>
      <c r="H810" s="279">
        <f>SUM(H811:H816)</f>
        <v>0</v>
      </c>
      <c r="I810" s="277">
        <f t="shared" si="179"/>
        <v>0</v>
      </c>
      <c r="J810" s="278">
        <f t="shared" si="179"/>
        <v>0</v>
      </c>
      <c r="K810" s="279">
        <f t="shared" si="179"/>
        <v>0</v>
      </c>
      <c r="L810" s="313">
        <f t="shared" si="179"/>
        <v>0</v>
      </c>
      <c r="M810" s="12">
        <f t="shared" si="166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0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1" ref="L811:L816">I811+J811+K811</f>
        <v>0</v>
      </c>
      <c r="M811" s="12">
        <f t="shared" si="166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0"/>
        <v>0</v>
      </c>
      <c r="F812" s="452"/>
      <c r="G812" s="453"/>
      <c r="H812" s="1435"/>
      <c r="I812" s="452"/>
      <c r="J812" s="453"/>
      <c r="K812" s="1435"/>
      <c r="L812" s="329">
        <f t="shared" si="181"/>
        <v>0</v>
      </c>
      <c r="M812" s="12">
        <f t="shared" si="166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0"/>
        <v>0</v>
      </c>
      <c r="F813" s="640"/>
      <c r="G813" s="641"/>
      <c r="H813" s="1436"/>
      <c r="I813" s="640"/>
      <c r="J813" s="641"/>
      <c r="K813" s="1436"/>
      <c r="L813" s="354">
        <f t="shared" si="181"/>
        <v>0</v>
      </c>
      <c r="M813" s="12">
        <f t="shared" si="166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0"/>
        <v>0</v>
      </c>
      <c r="F814" s="604"/>
      <c r="G814" s="605"/>
      <c r="H814" s="1437"/>
      <c r="I814" s="604"/>
      <c r="J814" s="605"/>
      <c r="K814" s="1437"/>
      <c r="L814" s="338">
        <f t="shared" si="181"/>
        <v>0</v>
      </c>
      <c r="M814" s="12">
        <f t="shared" si="166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0"/>
        <v>0</v>
      </c>
      <c r="F815" s="457"/>
      <c r="G815" s="458"/>
      <c r="H815" s="1438"/>
      <c r="I815" s="457"/>
      <c r="J815" s="458"/>
      <c r="K815" s="1438"/>
      <c r="L815" s="323">
        <f t="shared" si="181"/>
        <v>0</v>
      </c>
      <c r="M815" s="12">
        <f t="shared" si="166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0"/>
        <v>0</v>
      </c>
      <c r="F816" s="175"/>
      <c r="G816" s="176"/>
      <c r="H816" s="1431"/>
      <c r="I816" s="175"/>
      <c r="J816" s="176"/>
      <c r="K816" s="1431"/>
      <c r="L816" s="290">
        <f t="shared" si="181"/>
        <v>0</v>
      </c>
      <c r="M816" s="12">
        <f t="shared" si="166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7"/>
      <c r="E817" s="313">
        <f aca="true" t="shared" si="182" ref="E817:L817">SUM(E818:E823)</f>
        <v>0</v>
      </c>
      <c r="F817" s="277">
        <f t="shared" si="182"/>
        <v>0</v>
      </c>
      <c r="G817" s="278">
        <f t="shared" si="182"/>
        <v>0</v>
      </c>
      <c r="H817" s="279">
        <f>SUM(H818:H823)</f>
        <v>0</v>
      </c>
      <c r="I817" s="277">
        <f t="shared" si="182"/>
        <v>0</v>
      </c>
      <c r="J817" s="278">
        <f t="shared" si="182"/>
        <v>0</v>
      </c>
      <c r="K817" s="279">
        <f t="shared" si="182"/>
        <v>0</v>
      </c>
      <c r="L817" s="313">
        <f t="shared" si="182"/>
        <v>0</v>
      </c>
      <c r="M817" s="12">
        <f t="shared" si="166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3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4" ref="L818:L826">I818+J818+K818</f>
        <v>0</v>
      </c>
      <c r="M818" s="12">
        <f t="shared" si="166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3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4"/>
        <v>0</v>
      </c>
      <c r="M819" s="12">
        <f t="shared" si="166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3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4"/>
        <v>0</v>
      </c>
      <c r="M820" s="12">
        <f t="shared" si="166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3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4"/>
        <v>0</v>
      </c>
      <c r="M821" s="12">
        <f t="shared" si="166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3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4"/>
        <v>0</v>
      </c>
      <c r="M822" s="12">
        <f t="shared" si="166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3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4"/>
        <v>0</v>
      </c>
      <c r="M823" s="12">
        <f t="shared" si="166"/>
      </c>
      <c r="N823" s="13"/>
    </row>
    <row r="824" spans="1:14" ht="15.75">
      <c r="A824" s="39">
        <v>320</v>
      </c>
      <c r="B824" s="275">
        <v>3900</v>
      </c>
      <c r="C824" s="1731" t="s">
        <v>251</v>
      </c>
      <c r="D824" s="1732"/>
      <c r="E824" s="313">
        <f t="shared" si="183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4"/>
        <v>0</v>
      </c>
      <c r="M824" s="12">
        <f aca="true" t="shared" si="185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731" t="s">
        <v>252</v>
      </c>
      <c r="D825" s="1732"/>
      <c r="E825" s="313">
        <f t="shared" si="183"/>
        <v>0</v>
      </c>
      <c r="F825" s="1432"/>
      <c r="G825" s="1433"/>
      <c r="H825" s="1434"/>
      <c r="I825" s="1432"/>
      <c r="J825" s="1433"/>
      <c r="K825" s="1434"/>
      <c r="L825" s="313">
        <f t="shared" si="184"/>
        <v>0</v>
      </c>
      <c r="M825" s="12">
        <f t="shared" si="185"/>
      </c>
      <c r="N825" s="13"/>
    </row>
    <row r="826" spans="1:14" ht="15.75">
      <c r="A826" s="22">
        <v>350</v>
      </c>
      <c r="B826" s="275">
        <v>4100</v>
      </c>
      <c r="C826" s="1731" t="s">
        <v>253</v>
      </c>
      <c r="D826" s="1732"/>
      <c r="E826" s="313">
        <f t="shared" si="183"/>
        <v>0</v>
      </c>
      <c r="F826" s="1432"/>
      <c r="G826" s="1433"/>
      <c r="H826" s="1434"/>
      <c r="I826" s="1432"/>
      <c r="J826" s="1433"/>
      <c r="K826" s="1434"/>
      <c r="L826" s="313">
        <f t="shared" si="184"/>
        <v>0</v>
      </c>
      <c r="M826" s="12">
        <f t="shared" si="185"/>
      </c>
      <c r="N826" s="13"/>
    </row>
    <row r="827" spans="1:14" ht="15.75">
      <c r="A827" s="23">
        <v>355</v>
      </c>
      <c r="B827" s="275">
        <v>4200</v>
      </c>
      <c r="C827" s="1731" t="s">
        <v>254</v>
      </c>
      <c r="D827" s="1732"/>
      <c r="E827" s="313">
        <f aca="true" t="shared" si="186" ref="E827:L827">SUM(E828:E833)</f>
        <v>0</v>
      </c>
      <c r="F827" s="277">
        <f t="shared" si="186"/>
        <v>0</v>
      </c>
      <c r="G827" s="278">
        <f t="shared" si="186"/>
        <v>0</v>
      </c>
      <c r="H827" s="279">
        <f>SUM(H828:H833)</f>
        <v>0</v>
      </c>
      <c r="I827" s="277">
        <f t="shared" si="186"/>
        <v>0</v>
      </c>
      <c r="J827" s="278">
        <f t="shared" si="186"/>
        <v>0</v>
      </c>
      <c r="K827" s="279">
        <f t="shared" si="186"/>
        <v>0</v>
      </c>
      <c r="L827" s="313">
        <f t="shared" si="186"/>
        <v>0</v>
      </c>
      <c r="M827" s="12">
        <f t="shared" si="185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7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8" ref="L828:L833">I828+J828+K828</f>
        <v>0</v>
      </c>
      <c r="M828" s="12">
        <f t="shared" si="185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7"/>
        <v>0</v>
      </c>
      <c r="F829" s="160"/>
      <c r="G829" s="161"/>
      <c r="H829" s="1430"/>
      <c r="I829" s="160"/>
      <c r="J829" s="161"/>
      <c r="K829" s="1430"/>
      <c r="L829" s="298">
        <f t="shared" si="188"/>
        <v>0</v>
      </c>
      <c r="M829" s="12">
        <f t="shared" si="185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7"/>
        <v>0</v>
      </c>
      <c r="F830" s="160"/>
      <c r="G830" s="161"/>
      <c r="H830" s="1430"/>
      <c r="I830" s="160"/>
      <c r="J830" s="161"/>
      <c r="K830" s="1430"/>
      <c r="L830" s="298">
        <f t="shared" si="188"/>
        <v>0</v>
      </c>
      <c r="M830" s="12">
        <f t="shared" si="185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7"/>
        <v>0</v>
      </c>
      <c r="F831" s="160"/>
      <c r="G831" s="161"/>
      <c r="H831" s="1430"/>
      <c r="I831" s="160"/>
      <c r="J831" s="161"/>
      <c r="K831" s="1430"/>
      <c r="L831" s="298">
        <f t="shared" si="188"/>
        <v>0</v>
      </c>
      <c r="M831" s="12">
        <f t="shared" si="185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7"/>
        <v>0</v>
      </c>
      <c r="F832" s="160"/>
      <c r="G832" s="161"/>
      <c r="H832" s="1430"/>
      <c r="I832" s="160"/>
      <c r="J832" s="161"/>
      <c r="K832" s="1430"/>
      <c r="L832" s="298">
        <f t="shared" si="188"/>
        <v>0</v>
      </c>
      <c r="M832" s="12">
        <f t="shared" si="185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7"/>
        <v>0</v>
      </c>
      <c r="F833" s="175"/>
      <c r="G833" s="176"/>
      <c r="H833" s="1431"/>
      <c r="I833" s="175"/>
      <c r="J833" s="176"/>
      <c r="K833" s="1431"/>
      <c r="L833" s="290">
        <f t="shared" si="188"/>
        <v>0</v>
      </c>
      <c r="M833" s="12">
        <f t="shared" si="185"/>
      </c>
      <c r="N833" s="13"/>
    </row>
    <row r="834" spans="1:14" ht="15.75">
      <c r="A834" s="14">
        <v>398</v>
      </c>
      <c r="B834" s="275">
        <v>4300</v>
      </c>
      <c r="C834" s="1731" t="s">
        <v>1760</v>
      </c>
      <c r="D834" s="1732"/>
      <c r="E834" s="313">
        <f aca="true" t="shared" si="189" ref="E834:L834">SUM(E835:E837)</f>
        <v>0</v>
      </c>
      <c r="F834" s="277">
        <f t="shared" si="189"/>
        <v>0</v>
      </c>
      <c r="G834" s="278">
        <f t="shared" si="189"/>
        <v>0</v>
      </c>
      <c r="H834" s="279">
        <f>SUM(H835:H837)</f>
        <v>0</v>
      </c>
      <c r="I834" s="277">
        <f t="shared" si="189"/>
        <v>0</v>
      </c>
      <c r="J834" s="278">
        <f t="shared" si="189"/>
        <v>0</v>
      </c>
      <c r="K834" s="279">
        <f t="shared" si="189"/>
        <v>0</v>
      </c>
      <c r="L834" s="313">
        <f t="shared" si="189"/>
        <v>0</v>
      </c>
      <c r="M834" s="12">
        <f t="shared" si="185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0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1" ref="L835:L840">I835+J835+K835</f>
        <v>0</v>
      </c>
      <c r="M835" s="12">
        <f t="shared" si="185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0"/>
        <v>0</v>
      </c>
      <c r="F836" s="160"/>
      <c r="G836" s="161"/>
      <c r="H836" s="1430"/>
      <c r="I836" s="160"/>
      <c r="J836" s="161"/>
      <c r="K836" s="1430"/>
      <c r="L836" s="298">
        <f t="shared" si="191"/>
        <v>0</v>
      </c>
      <c r="M836" s="12">
        <f t="shared" si="185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0"/>
        <v>0</v>
      </c>
      <c r="F837" s="175"/>
      <c r="G837" s="176"/>
      <c r="H837" s="1431"/>
      <c r="I837" s="175"/>
      <c r="J837" s="176"/>
      <c r="K837" s="1431"/>
      <c r="L837" s="290">
        <f t="shared" si="191"/>
        <v>0</v>
      </c>
      <c r="M837" s="12">
        <f t="shared" si="185"/>
      </c>
      <c r="N837" s="13"/>
    </row>
    <row r="838" spans="1:14" ht="15.75">
      <c r="A838" s="14">
        <v>402</v>
      </c>
      <c r="B838" s="275">
        <v>4400</v>
      </c>
      <c r="C838" s="1731" t="s">
        <v>1757</v>
      </c>
      <c r="D838" s="1732"/>
      <c r="E838" s="313">
        <f t="shared" si="190"/>
        <v>0</v>
      </c>
      <c r="F838" s="1432"/>
      <c r="G838" s="1433"/>
      <c r="H838" s="1434"/>
      <c r="I838" s="1432"/>
      <c r="J838" s="1433"/>
      <c r="K838" s="1434"/>
      <c r="L838" s="313">
        <f t="shared" si="191"/>
        <v>0</v>
      </c>
      <c r="M838" s="12">
        <f t="shared" si="185"/>
      </c>
      <c r="N838" s="13"/>
    </row>
    <row r="839" spans="1:14" ht="15.75">
      <c r="A839" s="40">
        <v>404</v>
      </c>
      <c r="B839" s="275">
        <v>4500</v>
      </c>
      <c r="C839" s="1731" t="s">
        <v>1758</v>
      </c>
      <c r="D839" s="1732"/>
      <c r="E839" s="313">
        <f t="shared" si="190"/>
        <v>0</v>
      </c>
      <c r="F839" s="1432"/>
      <c r="G839" s="1433"/>
      <c r="H839" s="1434"/>
      <c r="I839" s="1432"/>
      <c r="J839" s="1433"/>
      <c r="K839" s="1434"/>
      <c r="L839" s="313">
        <f t="shared" si="191"/>
        <v>0</v>
      </c>
      <c r="M839" s="12">
        <f t="shared" si="185"/>
      </c>
      <c r="N839" s="13"/>
    </row>
    <row r="840" spans="1:14" ht="15.75">
      <c r="A840" s="40">
        <v>404</v>
      </c>
      <c r="B840" s="275">
        <v>4600</v>
      </c>
      <c r="C840" s="1737" t="s">
        <v>264</v>
      </c>
      <c r="D840" s="1738"/>
      <c r="E840" s="313">
        <f t="shared" si="190"/>
        <v>0</v>
      </c>
      <c r="F840" s="1432"/>
      <c r="G840" s="1433"/>
      <c r="H840" s="1434"/>
      <c r="I840" s="1432"/>
      <c r="J840" s="1433"/>
      <c r="K840" s="1434"/>
      <c r="L840" s="313">
        <f t="shared" si="191"/>
        <v>0</v>
      </c>
      <c r="M840" s="12">
        <f t="shared" si="185"/>
      </c>
      <c r="N840" s="13"/>
    </row>
    <row r="841" spans="1:14" ht="15.75">
      <c r="A841" s="22">
        <v>440</v>
      </c>
      <c r="B841" s="275">
        <v>4900</v>
      </c>
      <c r="C841" s="1731" t="s">
        <v>291</v>
      </c>
      <c r="D841" s="1732"/>
      <c r="E841" s="313">
        <f aca="true" t="shared" si="192" ref="E841:L841">+E842+E843</f>
        <v>0</v>
      </c>
      <c r="F841" s="277">
        <f t="shared" si="192"/>
        <v>0</v>
      </c>
      <c r="G841" s="278">
        <f t="shared" si="192"/>
        <v>0</v>
      </c>
      <c r="H841" s="279">
        <f>+H842+H843</f>
        <v>0</v>
      </c>
      <c r="I841" s="277">
        <f t="shared" si="192"/>
        <v>0</v>
      </c>
      <c r="J841" s="278">
        <f t="shared" si="192"/>
        <v>0</v>
      </c>
      <c r="K841" s="279">
        <f t="shared" si="192"/>
        <v>0</v>
      </c>
      <c r="L841" s="313">
        <f t="shared" si="192"/>
        <v>0</v>
      </c>
      <c r="M841" s="12">
        <f t="shared" si="185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5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5"/>
      </c>
      <c r="N843" s="13"/>
    </row>
    <row r="844" spans="1:14" ht="15.75">
      <c r="A844" s="23">
        <v>500</v>
      </c>
      <c r="B844" s="368">
        <v>5100</v>
      </c>
      <c r="C844" s="1735" t="s">
        <v>265</v>
      </c>
      <c r="D844" s="1736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5"/>
      </c>
      <c r="N844" s="13"/>
    </row>
    <row r="845" spans="1:14" ht="15.75">
      <c r="A845" s="23">
        <v>505</v>
      </c>
      <c r="B845" s="368">
        <v>5200</v>
      </c>
      <c r="C845" s="1735" t="s">
        <v>266</v>
      </c>
      <c r="D845" s="1736"/>
      <c r="E845" s="313">
        <f aca="true" t="shared" si="193" ref="E845:L845">SUM(E846:E852)</f>
        <v>0</v>
      </c>
      <c r="F845" s="277">
        <f t="shared" si="193"/>
        <v>0</v>
      </c>
      <c r="G845" s="278">
        <f t="shared" si="193"/>
        <v>0</v>
      </c>
      <c r="H845" s="279">
        <f>SUM(H846:H852)</f>
        <v>0</v>
      </c>
      <c r="I845" s="277">
        <f t="shared" si="193"/>
        <v>0</v>
      </c>
      <c r="J845" s="278">
        <f t="shared" si="193"/>
        <v>0</v>
      </c>
      <c r="K845" s="279">
        <f t="shared" si="193"/>
        <v>0</v>
      </c>
      <c r="L845" s="313">
        <f t="shared" si="193"/>
        <v>0</v>
      </c>
      <c r="M845" s="12">
        <f t="shared" si="185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4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5" ref="L846:L852">I846+J846+K846</f>
        <v>0</v>
      </c>
      <c r="M846" s="12">
        <f t="shared" si="185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4"/>
        <v>0</v>
      </c>
      <c r="F847" s="160"/>
      <c r="G847" s="161"/>
      <c r="H847" s="1430"/>
      <c r="I847" s="160"/>
      <c r="J847" s="161"/>
      <c r="K847" s="1430"/>
      <c r="L847" s="298">
        <f t="shared" si="195"/>
        <v>0</v>
      </c>
      <c r="M847" s="12">
        <f t="shared" si="185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4"/>
        <v>0</v>
      </c>
      <c r="F848" s="160"/>
      <c r="G848" s="161"/>
      <c r="H848" s="1430"/>
      <c r="I848" s="160"/>
      <c r="J848" s="161"/>
      <c r="K848" s="1430"/>
      <c r="L848" s="298">
        <f t="shared" si="195"/>
        <v>0</v>
      </c>
      <c r="M848" s="12">
        <f t="shared" si="185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4"/>
        <v>0</v>
      </c>
      <c r="F849" s="160"/>
      <c r="G849" s="161"/>
      <c r="H849" s="1430"/>
      <c r="I849" s="160"/>
      <c r="J849" s="161"/>
      <c r="K849" s="1430"/>
      <c r="L849" s="298">
        <f t="shared" si="195"/>
        <v>0</v>
      </c>
      <c r="M849" s="12">
        <f t="shared" si="185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4"/>
        <v>0</v>
      </c>
      <c r="F850" s="160"/>
      <c r="G850" s="161"/>
      <c r="H850" s="1430"/>
      <c r="I850" s="160"/>
      <c r="J850" s="161"/>
      <c r="K850" s="1430"/>
      <c r="L850" s="298">
        <f t="shared" si="195"/>
        <v>0</v>
      </c>
      <c r="M850" s="12">
        <f t="shared" si="185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4"/>
        <v>0</v>
      </c>
      <c r="F851" s="160"/>
      <c r="G851" s="161"/>
      <c r="H851" s="1430"/>
      <c r="I851" s="160"/>
      <c r="J851" s="161"/>
      <c r="K851" s="1430"/>
      <c r="L851" s="298">
        <f t="shared" si="195"/>
        <v>0</v>
      </c>
      <c r="M851" s="12">
        <f t="shared" si="185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4"/>
        <v>0</v>
      </c>
      <c r="F852" s="175"/>
      <c r="G852" s="176"/>
      <c r="H852" s="1431"/>
      <c r="I852" s="175"/>
      <c r="J852" s="176"/>
      <c r="K852" s="1431"/>
      <c r="L852" s="290">
        <f t="shared" si="195"/>
        <v>0</v>
      </c>
      <c r="M852" s="12">
        <f t="shared" si="185"/>
      </c>
      <c r="N852" s="13"/>
    </row>
    <row r="853" spans="1:14" ht="15.75">
      <c r="A853" s="23">
        <v>650</v>
      </c>
      <c r="B853" s="368">
        <v>5300</v>
      </c>
      <c r="C853" s="1735" t="s">
        <v>679</v>
      </c>
      <c r="D853" s="1736"/>
      <c r="E853" s="313">
        <f aca="true" t="shared" si="196" ref="E853:L853">SUM(E854:E855)</f>
        <v>0</v>
      </c>
      <c r="F853" s="277">
        <f t="shared" si="196"/>
        <v>0</v>
      </c>
      <c r="G853" s="278">
        <f t="shared" si="196"/>
        <v>0</v>
      </c>
      <c r="H853" s="279">
        <f>SUM(H854:H855)</f>
        <v>0</v>
      </c>
      <c r="I853" s="277">
        <f t="shared" si="196"/>
        <v>0</v>
      </c>
      <c r="J853" s="278">
        <f t="shared" si="196"/>
        <v>0</v>
      </c>
      <c r="K853" s="279">
        <f t="shared" si="196"/>
        <v>0</v>
      </c>
      <c r="L853" s="313">
        <f t="shared" si="196"/>
        <v>0</v>
      </c>
      <c r="M853" s="12">
        <f t="shared" si="185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5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5"/>
      </c>
      <c r="N855" s="13"/>
    </row>
    <row r="856" spans="1:14" ht="15.75">
      <c r="A856" s="22">
        <v>675</v>
      </c>
      <c r="B856" s="368">
        <v>5400</v>
      </c>
      <c r="C856" s="1735" t="s">
        <v>741</v>
      </c>
      <c r="D856" s="1736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5"/>
      </c>
      <c r="N856" s="13"/>
    </row>
    <row r="857" spans="1:14" ht="15.75">
      <c r="A857" s="22">
        <v>685</v>
      </c>
      <c r="B857" s="275">
        <v>5500</v>
      </c>
      <c r="C857" s="1731" t="s">
        <v>742</v>
      </c>
      <c r="D857" s="1732"/>
      <c r="E857" s="313">
        <f aca="true" t="shared" si="197" ref="E857:L857">SUM(E858:E861)</f>
        <v>0</v>
      </c>
      <c r="F857" s="277">
        <f t="shared" si="197"/>
        <v>0</v>
      </c>
      <c r="G857" s="278">
        <f t="shared" si="197"/>
        <v>0</v>
      </c>
      <c r="H857" s="279">
        <f>SUM(H858:H861)</f>
        <v>0</v>
      </c>
      <c r="I857" s="277">
        <f t="shared" si="197"/>
        <v>0</v>
      </c>
      <c r="J857" s="278">
        <f t="shared" si="197"/>
        <v>0</v>
      </c>
      <c r="K857" s="279">
        <f t="shared" si="197"/>
        <v>0</v>
      </c>
      <c r="L857" s="313">
        <f t="shared" si="197"/>
        <v>0</v>
      </c>
      <c r="M857" s="12">
        <f t="shared" si="185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5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5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5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5"/>
      </c>
      <c r="N861" s="13"/>
    </row>
    <row r="862" spans="1:14" ht="15.75">
      <c r="A862" s="23">
        <v>715</v>
      </c>
      <c r="B862" s="368">
        <v>5700</v>
      </c>
      <c r="C862" s="1739" t="s">
        <v>987</v>
      </c>
      <c r="D862" s="1740"/>
      <c r="E862" s="313">
        <f aca="true" t="shared" si="198" ref="E862:L862">SUM(E863:E865)</f>
        <v>0</v>
      </c>
      <c r="F862" s="277">
        <f t="shared" si="198"/>
        <v>0</v>
      </c>
      <c r="G862" s="278">
        <f t="shared" si="198"/>
        <v>0</v>
      </c>
      <c r="H862" s="279">
        <f>SUM(H863:H865)</f>
        <v>0</v>
      </c>
      <c r="I862" s="277">
        <f t="shared" si="198"/>
        <v>0</v>
      </c>
      <c r="J862" s="278">
        <f t="shared" si="198"/>
        <v>0</v>
      </c>
      <c r="K862" s="279">
        <f t="shared" si="198"/>
        <v>0</v>
      </c>
      <c r="L862" s="313">
        <f t="shared" si="198"/>
        <v>0</v>
      </c>
      <c r="M862" s="12">
        <f t="shared" si="185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5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5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5"/>
      </c>
      <c r="N865" s="13"/>
    </row>
    <row r="866" spans="1:14" ht="15.75">
      <c r="A866" s="23">
        <v>735</v>
      </c>
      <c r="B866" s="586"/>
      <c r="C866" s="1741" t="s">
        <v>750</v>
      </c>
      <c r="D866" s="1742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5"/>
      </c>
      <c r="N866" s="13"/>
    </row>
    <row r="867" spans="1:14" ht="15.75">
      <c r="A867" s="23">
        <v>740</v>
      </c>
      <c r="B867" s="384">
        <v>98</v>
      </c>
      <c r="C867" s="1741" t="s">
        <v>750</v>
      </c>
      <c r="D867" s="1742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5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5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5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5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199" ref="E871:L871">SUM(E757,E760,E766,E774,E775,E793,E797,E803,E806,E807,E808,E809,E810,E817,E824,E825,E826,E827,E834,E838,E839,E840,E841,E844,E845,E853,E856,E857,E862)+E867</f>
        <v>0</v>
      </c>
      <c r="F871" s="399">
        <f t="shared" si="199"/>
        <v>0</v>
      </c>
      <c r="G871" s="400">
        <f t="shared" si="199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199"/>
        <v>1683</v>
      </c>
      <c r="J871" s="400">
        <f t="shared" si="199"/>
        <v>0</v>
      </c>
      <c r="K871" s="401">
        <f t="shared" si="199"/>
        <v>0</v>
      </c>
      <c r="L871" s="398">
        <f t="shared" si="199"/>
        <v>1683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.7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4" ht="18.75">
      <c r="A874" s="23">
        <v>780</v>
      </c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77"/>
      <c r="M874" s="74">
        <f>(IF(E869&lt;&gt;0,$G$2,IF(L869&lt;&gt;0,$G$2,"")))</f>
      </c>
      <c r="N874" s="65"/>
    </row>
    <row r="875" spans="1:14" ht="18.75">
      <c r="A875" s="23">
        <v>785</v>
      </c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77"/>
      <c r="M875" s="74">
        <f>(IF(E870&lt;&gt;0,$G$2,IF(L870&lt;&gt;0,$G$2,"")))</f>
      </c>
      <c r="N875" s="65"/>
    </row>
    <row r="876" spans="1:14" ht="18.75">
      <c r="A876" s="23">
        <v>790</v>
      </c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77"/>
      <c r="M876" s="74">
        <f>(IF(E871&lt;&gt;0,$G$2,IF(L871&lt;&gt;0,$G$2,"")))</f>
        <v>0</v>
      </c>
      <c r="N876" s="65"/>
    </row>
    <row r="877" spans="1:14" ht="18.75">
      <c r="A877" s="23">
        <v>795</v>
      </c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77"/>
      <c r="M877" s="74">
        <f>(IF(E871&lt;&gt;0,$G$2,IF(L871&lt;&gt;0,$G$2,"")))</f>
        <v>0</v>
      </c>
      <c r="N877" s="65"/>
    </row>
    <row r="878" ht="15.75">
      <c r="A878" s="22">
        <v>805</v>
      </c>
    </row>
    <row r="879" ht="15.75">
      <c r="A879" s="23">
        <v>810</v>
      </c>
    </row>
    <row r="880" ht="15.75">
      <c r="A880" s="23">
        <v>815</v>
      </c>
    </row>
    <row r="881" ht="15.75">
      <c r="A881" s="28">
        <v>525</v>
      </c>
    </row>
    <row r="882" ht="15.75">
      <c r="A882" s="22">
        <v>820</v>
      </c>
    </row>
    <row r="883" ht="15.75">
      <c r="A883" s="23">
        <v>821</v>
      </c>
    </row>
    <row r="884" ht="15.75">
      <c r="A884" s="23">
        <v>822</v>
      </c>
    </row>
    <row r="885" ht="15.75">
      <c r="A885" s="23">
        <v>823</v>
      </c>
    </row>
    <row r="886" ht="15.75">
      <c r="A886" s="23">
        <v>825</v>
      </c>
    </row>
    <row r="887" ht="15.75">
      <c r="A887" s="23"/>
    </row>
    <row r="888" ht="15.75">
      <c r="A888" s="23"/>
    </row>
    <row r="889" ht="15.75">
      <c r="A889" s="23"/>
    </row>
    <row r="890" ht="15.75">
      <c r="A890" s="23"/>
    </row>
    <row r="891" ht="15.75">
      <c r="A891" s="23"/>
    </row>
    <row r="892" ht="15.75">
      <c r="A892" s="23"/>
    </row>
    <row r="893" ht="15.75">
      <c r="A893" s="23"/>
    </row>
    <row r="894" ht="15.75">
      <c r="A894" s="23"/>
    </row>
    <row r="895" ht="15.75">
      <c r="A895" s="23"/>
    </row>
    <row r="896" ht="15.75">
      <c r="A896" s="23"/>
    </row>
    <row r="897" ht="15.75">
      <c r="A897" s="23"/>
    </row>
    <row r="898" ht="15.75">
      <c r="A898" s="23"/>
    </row>
    <row r="899" ht="15.75">
      <c r="A899" s="23"/>
    </row>
    <row r="900" ht="15.75">
      <c r="A900" s="23"/>
    </row>
    <row r="901" ht="15.75">
      <c r="A901" s="25"/>
    </row>
    <row r="902" ht="15.75">
      <c r="A902" s="25">
        <v>905</v>
      </c>
    </row>
    <row r="903" ht="15.75">
      <c r="A903" s="25">
        <v>906</v>
      </c>
    </row>
    <row r="904" ht="15.75">
      <c r="A904" s="25">
        <v>907</v>
      </c>
    </row>
    <row r="905" ht="15.75">
      <c r="A905" s="25">
        <v>910</v>
      </c>
    </row>
    <row r="906" ht="15.75">
      <c r="A906" s="25">
        <v>911</v>
      </c>
    </row>
    <row r="907" ht="15.75">
      <c r="A907" s="25">
        <v>912</v>
      </c>
    </row>
    <row r="908" ht="15.75">
      <c r="A908" s="25">
        <v>920</v>
      </c>
    </row>
    <row r="910" ht="36" customHeight="1"/>
  </sheetData>
  <sheetProtection password="81B0" sheet="1" objects="1" scenarios="1"/>
  <mergeCells count="177">
    <mergeCell ref="C857:D857"/>
    <mergeCell ref="C862:D862"/>
    <mergeCell ref="C866:D866"/>
    <mergeCell ref="C867:D867"/>
    <mergeCell ref="C840:D840"/>
    <mergeCell ref="C841:D841"/>
    <mergeCell ref="C844:D844"/>
    <mergeCell ref="C845:D845"/>
    <mergeCell ref="C853:D853"/>
    <mergeCell ref="C856:D856"/>
    <mergeCell ref="C825:D825"/>
    <mergeCell ref="C826:D826"/>
    <mergeCell ref="C827:D827"/>
    <mergeCell ref="C834:D834"/>
    <mergeCell ref="C838:D838"/>
    <mergeCell ref="C839:D839"/>
    <mergeCell ref="C806:D806"/>
    <mergeCell ref="C807:D807"/>
    <mergeCell ref="C808:D808"/>
    <mergeCell ref="C809:D809"/>
    <mergeCell ref="C810:D810"/>
    <mergeCell ref="C824:D824"/>
    <mergeCell ref="C766:D766"/>
    <mergeCell ref="C774:D774"/>
    <mergeCell ref="C775:D775"/>
    <mergeCell ref="C793:D793"/>
    <mergeCell ref="C797:D797"/>
    <mergeCell ref="C803:D803"/>
    <mergeCell ref="B743:D743"/>
    <mergeCell ref="B746:D746"/>
    <mergeCell ref="E750:H750"/>
    <mergeCell ref="I750:L750"/>
    <mergeCell ref="C757:D757"/>
    <mergeCell ref="C760:D760"/>
    <mergeCell ref="C721:D721"/>
    <mergeCell ref="C722:D722"/>
    <mergeCell ref="C727:D727"/>
    <mergeCell ref="C731:D731"/>
    <mergeCell ref="C732:D732"/>
    <mergeCell ref="B741:D741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119" dxfId="158" operator="notEqual" stopIfTrue="1">
      <formula>0</formula>
    </cfRule>
  </conditionalFormatting>
  <conditionalFormatting sqref="D592">
    <cfRule type="cellIs" priority="118" dxfId="158" operator="notEqual" stopIfTrue="1">
      <formula>0</formula>
    </cfRule>
  </conditionalFormatting>
  <conditionalFormatting sqref="E15">
    <cfRule type="cellIs" priority="112" dxfId="164" operator="equal" stopIfTrue="1">
      <formula>98</formula>
    </cfRule>
    <cfRule type="cellIs" priority="114" dxfId="165" operator="equal" stopIfTrue="1">
      <formula>96</formula>
    </cfRule>
    <cfRule type="cellIs" priority="115" dxfId="166" operator="equal" stopIfTrue="1">
      <formula>42</formula>
    </cfRule>
    <cfRule type="cellIs" priority="116" dxfId="167" operator="equal" stopIfTrue="1">
      <formula>97</formula>
    </cfRule>
    <cfRule type="cellIs" priority="117" dxfId="168" operator="equal" stopIfTrue="1">
      <formula>33</formula>
    </cfRule>
  </conditionalFormatting>
  <conditionalFormatting sqref="F15">
    <cfRule type="cellIs" priority="108" dxfId="168" operator="equal" stopIfTrue="1">
      <formula>"ЧУЖДИ СРЕДСТВА"</formula>
    </cfRule>
    <cfRule type="cellIs" priority="109" dxfId="167" operator="equal" stopIfTrue="1">
      <formula>"СЕС - ДМП"</formula>
    </cfRule>
    <cfRule type="cellIs" priority="110" dxfId="166" operator="equal" stopIfTrue="1">
      <formula>"СЕС - РА"</formula>
    </cfRule>
    <cfRule type="cellIs" priority="111" dxfId="165" operator="equal" stopIfTrue="1">
      <formula>"СЕС - ДЕС"</formula>
    </cfRule>
    <cfRule type="cellIs" priority="113" dxfId="164" operator="equal" stopIfTrue="1">
      <formula>"СЕС - КСФ"</formula>
    </cfRule>
  </conditionalFormatting>
  <conditionalFormatting sqref="F178">
    <cfRule type="cellIs" priority="96" dxfId="174" operator="equal" stopIfTrue="1">
      <formula>0</formula>
    </cfRule>
  </conditionalFormatting>
  <conditionalFormatting sqref="E180">
    <cfRule type="cellIs" priority="91" dxfId="164" operator="equal" stopIfTrue="1">
      <formula>98</formula>
    </cfRule>
    <cfRule type="cellIs" priority="92" dxfId="165" operator="equal" stopIfTrue="1">
      <formula>96</formula>
    </cfRule>
    <cfRule type="cellIs" priority="93" dxfId="166" operator="equal" stopIfTrue="1">
      <formula>42</formula>
    </cfRule>
    <cfRule type="cellIs" priority="94" dxfId="167" operator="equal" stopIfTrue="1">
      <formula>97</formula>
    </cfRule>
    <cfRule type="cellIs" priority="95" dxfId="168" operator="equal" stopIfTrue="1">
      <formula>33</formula>
    </cfRule>
  </conditionalFormatting>
  <conditionalFormatting sqref="F180">
    <cfRule type="cellIs" priority="86" dxfId="168" operator="equal" stopIfTrue="1">
      <formula>"ЧУЖДИ СРЕДСТВА"</formula>
    </cfRule>
    <cfRule type="cellIs" priority="87" dxfId="167" operator="equal" stopIfTrue="1">
      <formula>"СЕС - ДМП"</formula>
    </cfRule>
    <cfRule type="cellIs" priority="88" dxfId="166" operator="equal" stopIfTrue="1">
      <formula>"СЕС - РА"</formula>
    </cfRule>
    <cfRule type="cellIs" priority="89" dxfId="165" operator="equal" stopIfTrue="1">
      <formula>"СЕС - ДЕС"</formula>
    </cfRule>
    <cfRule type="cellIs" priority="90" dxfId="164" operator="equal" stopIfTrue="1">
      <formula>"СЕС - КСФ"</formula>
    </cfRule>
  </conditionalFormatting>
  <conditionalFormatting sqref="F347">
    <cfRule type="cellIs" priority="85" dxfId="174" operator="equal" stopIfTrue="1">
      <formula>0</formula>
    </cfRule>
  </conditionalFormatting>
  <conditionalFormatting sqref="E349">
    <cfRule type="cellIs" priority="80" dxfId="164" operator="equal" stopIfTrue="1">
      <formula>98</formula>
    </cfRule>
    <cfRule type="cellIs" priority="81" dxfId="165" operator="equal" stopIfTrue="1">
      <formula>96</formula>
    </cfRule>
    <cfRule type="cellIs" priority="82" dxfId="166" operator="equal" stopIfTrue="1">
      <formula>42</formula>
    </cfRule>
    <cfRule type="cellIs" priority="83" dxfId="167" operator="equal" stopIfTrue="1">
      <formula>97</formula>
    </cfRule>
    <cfRule type="cellIs" priority="84" dxfId="168" operator="equal" stopIfTrue="1">
      <formula>33</formula>
    </cfRule>
  </conditionalFormatting>
  <conditionalFormatting sqref="F349">
    <cfRule type="cellIs" priority="75" dxfId="168" operator="equal" stopIfTrue="1">
      <formula>"ЧУЖДИ СРЕДСТВА"</formula>
    </cfRule>
    <cfRule type="cellIs" priority="76" dxfId="167" operator="equal" stopIfTrue="1">
      <formula>"СЕС - ДМП"</formula>
    </cfRule>
    <cfRule type="cellIs" priority="77" dxfId="166" operator="equal" stopIfTrue="1">
      <formula>"СЕС - РА"</formula>
    </cfRule>
    <cfRule type="cellIs" priority="78" dxfId="165" operator="equal" stopIfTrue="1">
      <formula>"СЕС - ДЕС"</formula>
    </cfRule>
    <cfRule type="cellIs" priority="79" dxfId="164" operator="equal" stopIfTrue="1">
      <formula>"СЕС - КСФ"</formula>
    </cfRule>
  </conditionalFormatting>
  <conditionalFormatting sqref="F432">
    <cfRule type="cellIs" priority="74" dxfId="174" operator="equal" stopIfTrue="1">
      <formula>0</formula>
    </cfRule>
  </conditionalFormatting>
  <conditionalFormatting sqref="E434">
    <cfRule type="cellIs" priority="69" dxfId="164" operator="equal" stopIfTrue="1">
      <formula>98</formula>
    </cfRule>
    <cfRule type="cellIs" priority="70" dxfId="165" operator="equal" stopIfTrue="1">
      <formula>96</formula>
    </cfRule>
    <cfRule type="cellIs" priority="71" dxfId="166" operator="equal" stopIfTrue="1">
      <formula>42</formula>
    </cfRule>
    <cfRule type="cellIs" priority="72" dxfId="167" operator="equal" stopIfTrue="1">
      <formula>97</formula>
    </cfRule>
    <cfRule type="cellIs" priority="73" dxfId="168" operator="equal" stopIfTrue="1">
      <formula>33</formula>
    </cfRule>
  </conditionalFormatting>
  <conditionalFormatting sqref="F434">
    <cfRule type="cellIs" priority="64" dxfId="168" operator="equal" stopIfTrue="1">
      <formula>"ЧУЖДИ СРЕДСТВА"</formula>
    </cfRule>
    <cfRule type="cellIs" priority="65" dxfId="167" operator="equal" stopIfTrue="1">
      <formula>"СЕС - ДМП"</formula>
    </cfRule>
    <cfRule type="cellIs" priority="66" dxfId="166" operator="equal" stopIfTrue="1">
      <formula>"СЕС - РА"</formula>
    </cfRule>
    <cfRule type="cellIs" priority="67" dxfId="165" operator="equal" stopIfTrue="1">
      <formula>"СЕС - ДЕС"</formula>
    </cfRule>
    <cfRule type="cellIs" priority="68" dxfId="164" operator="equal" stopIfTrue="1">
      <formula>"СЕС - КСФ"</formula>
    </cfRule>
  </conditionalFormatting>
  <conditionalFormatting sqref="E441">
    <cfRule type="cellIs" priority="63" dxfId="175" operator="notEqual" stopIfTrue="1">
      <formula>0</formula>
    </cfRule>
  </conditionalFormatting>
  <conditionalFormatting sqref="F441">
    <cfRule type="cellIs" priority="62" dxfId="175" operator="notEqual" stopIfTrue="1">
      <formula>0</formula>
    </cfRule>
  </conditionalFormatting>
  <conditionalFormatting sqref="G441">
    <cfRule type="cellIs" priority="61" dxfId="175" operator="notEqual" stopIfTrue="1">
      <formula>0</formula>
    </cfRule>
  </conditionalFormatting>
  <conditionalFormatting sqref="H441">
    <cfRule type="cellIs" priority="60" dxfId="175" operator="notEqual" stopIfTrue="1">
      <formula>0</formula>
    </cfRule>
  </conditionalFormatting>
  <conditionalFormatting sqref="I441">
    <cfRule type="cellIs" priority="59" dxfId="175" operator="notEqual" stopIfTrue="1">
      <formula>0</formula>
    </cfRule>
  </conditionalFormatting>
  <conditionalFormatting sqref="J441">
    <cfRule type="cellIs" priority="58" dxfId="175" operator="notEqual" stopIfTrue="1">
      <formula>0</formula>
    </cfRule>
  </conditionalFormatting>
  <conditionalFormatting sqref="K441">
    <cfRule type="cellIs" priority="57" dxfId="175" operator="notEqual" stopIfTrue="1">
      <formula>0</formula>
    </cfRule>
  </conditionalFormatting>
  <conditionalFormatting sqref="L441">
    <cfRule type="cellIs" priority="56" dxfId="175" operator="notEqual" stopIfTrue="1">
      <formula>0</formula>
    </cfRule>
  </conditionalFormatting>
  <conditionalFormatting sqref="E592">
    <cfRule type="cellIs" priority="55" dxfId="175" operator="notEqual" stopIfTrue="1">
      <formula>0</formula>
    </cfRule>
  </conditionalFormatting>
  <conditionalFormatting sqref="F592:G592">
    <cfRule type="cellIs" priority="54" dxfId="175" operator="notEqual" stopIfTrue="1">
      <formula>0</formula>
    </cfRule>
  </conditionalFormatting>
  <conditionalFormatting sqref="H592">
    <cfRule type="cellIs" priority="53" dxfId="175" operator="notEqual" stopIfTrue="1">
      <formula>0</formula>
    </cfRule>
  </conditionalFormatting>
  <conditionalFormatting sqref="I592">
    <cfRule type="cellIs" priority="52" dxfId="175" operator="notEqual" stopIfTrue="1">
      <formula>0</formula>
    </cfRule>
  </conditionalFormatting>
  <conditionalFormatting sqref="J592:K592">
    <cfRule type="cellIs" priority="51" dxfId="175" operator="notEqual" stopIfTrue="1">
      <formula>0</formula>
    </cfRule>
  </conditionalFormatting>
  <conditionalFormatting sqref="L592">
    <cfRule type="cellIs" priority="50" dxfId="175" operator="notEqual" stopIfTrue="1">
      <formula>0</formula>
    </cfRule>
  </conditionalFormatting>
  <conditionalFormatting sqref="F571">
    <cfRule type="cellIs" priority="49" dxfId="176" operator="equal" stopIfTrue="1">
      <formula>0</formula>
    </cfRule>
  </conditionalFormatting>
  <conditionalFormatting sqref="F448">
    <cfRule type="cellIs" priority="48" dxfId="174" operator="equal" stopIfTrue="1">
      <formula>0</formula>
    </cfRule>
  </conditionalFormatting>
  <conditionalFormatting sqref="E450">
    <cfRule type="cellIs" priority="43" dxfId="164" operator="equal" stopIfTrue="1">
      <formula>98</formula>
    </cfRule>
    <cfRule type="cellIs" priority="44" dxfId="165" operator="equal" stopIfTrue="1">
      <formula>96</formula>
    </cfRule>
    <cfRule type="cellIs" priority="45" dxfId="166" operator="equal" stopIfTrue="1">
      <formula>42</formula>
    </cfRule>
    <cfRule type="cellIs" priority="46" dxfId="167" operator="equal" stopIfTrue="1">
      <formula>97</formula>
    </cfRule>
    <cfRule type="cellIs" priority="47" dxfId="168" operator="equal" stopIfTrue="1">
      <formula>33</formula>
    </cfRule>
  </conditionalFormatting>
  <conditionalFormatting sqref="F450">
    <cfRule type="cellIs" priority="38" dxfId="168" operator="equal" stopIfTrue="1">
      <formula>"ЧУЖДИ СРЕДСТВА"</formula>
    </cfRule>
    <cfRule type="cellIs" priority="39" dxfId="167" operator="equal" stopIfTrue="1">
      <formula>"СЕС - ДМП"</formula>
    </cfRule>
    <cfRule type="cellIs" priority="40" dxfId="166" operator="equal" stopIfTrue="1">
      <formula>"СЕС - РА"</formula>
    </cfRule>
    <cfRule type="cellIs" priority="41" dxfId="165" operator="equal" stopIfTrue="1">
      <formula>"СЕС - ДЕС"</formula>
    </cfRule>
    <cfRule type="cellIs" priority="42" dxfId="164" operator="equal" stopIfTrue="1">
      <formula>"СЕС - КСФ"</formula>
    </cfRule>
  </conditionalFormatting>
  <conditionalFormatting sqref="I571">
    <cfRule type="cellIs" priority="37" dxfId="176" operator="equal" stopIfTrue="1">
      <formula>0</formula>
    </cfRule>
  </conditionalFormatting>
  <conditionalFormatting sqref="I9:J9">
    <cfRule type="cellIs" priority="33" dxfId="169" operator="between" stopIfTrue="1">
      <formula>1000000000000</formula>
      <formula>9999999999999990</formula>
    </cfRule>
    <cfRule type="cellIs" priority="34" dxfId="170" operator="between" stopIfTrue="1">
      <formula>10000000000</formula>
      <formula>999999999999</formula>
    </cfRule>
    <cfRule type="cellIs" priority="35" dxfId="171" operator="between" stopIfTrue="1">
      <formula>1000000</formula>
      <formula>99999999</formula>
    </cfRule>
    <cfRule type="cellIs" priority="36" dxfId="177" operator="between" stopIfTrue="1">
      <formula>100</formula>
      <formula>9900</formula>
    </cfRule>
  </conditionalFormatting>
  <conditionalFormatting sqref="F611">
    <cfRule type="cellIs" priority="32" dxfId="174" operator="equal" stopIfTrue="1">
      <formula>0</formula>
    </cfRule>
  </conditionalFormatting>
  <conditionalFormatting sqref="E613">
    <cfRule type="cellIs" priority="27" dxfId="164" operator="equal" stopIfTrue="1">
      <formula>98</formula>
    </cfRule>
    <cfRule type="cellIs" priority="28" dxfId="165" operator="equal" stopIfTrue="1">
      <formula>96</formula>
    </cfRule>
    <cfRule type="cellIs" priority="29" dxfId="166" operator="equal" stopIfTrue="1">
      <formula>42</formula>
    </cfRule>
    <cfRule type="cellIs" priority="30" dxfId="167" operator="equal" stopIfTrue="1">
      <formula>97</formula>
    </cfRule>
    <cfRule type="cellIs" priority="31" dxfId="168" operator="equal" stopIfTrue="1">
      <formula>33</formula>
    </cfRule>
  </conditionalFormatting>
  <conditionalFormatting sqref="F613">
    <cfRule type="cellIs" priority="22" dxfId="168" operator="equal" stopIfTrue="1">
      <formula>"ЧУЖДИ СРЕДСТВА"</formula>
    </cfRule>
    <cfRule type="cellIs" priority="23" dxfId="167" operator="equal" stopIfTrue="1">
      <formula>"СЕС - ДМП"</formula>
    </cfRule>
    <cfRule type="cellIs" priority="24" dxfId="166" operator="equal" stopIfTrue="1">
      <formula>"СЕС - РА"</formula>
    </cfRule>
    <cfRule type="cellIs" priority="25" dxfId="165" operator="equal" stopIfTrue="1">
      <formula>"СЕС - ДЕС"</formula>
    </cfRule>
    <cfRule type="cellIs" priority="26" dxfId="164" operator="equal" stopIfTrue="1">
      <formula>"СЕС - КСФ"</formula>
    </cfRule>
  </conditionalFormatting>
  <conditionalFormatting sqref="D620">
    <cfRule type="cellIs" priority="21" dxfId="0" operator="notEqual" stopIfTrue="1">
      <formula>"ИЗБЕРЕТЕ ДЕЙНОСТ"</formula>
    </cfRule>
  </conditionalFormatting>
  <conditionalFormatting sqref="D736">
    <cfRule type="cellIs" priority="20" dxfId="178" operator="equal" stopIfTrue="1">
      <formula>0</formula>
    </cfRule>
  </conditionalFormatting>
  <conditionalFormatting sqref="C620">
    <cfRule type="cellIs" priority="19" dxfId="0" operator="notEqual" stopIfTrue="1">
      <formula>0</formula>
    </cfRule>
  </conditionalFormatting>
  <conditionalFormatting sqref="D618">
    <cfRule type="cellIs" priority="18" dxfId="0" operator="notEqual" stopIfTrue="1">
      <formula>"ИЗБЕРЕТЕ ДЕЙНОСТ"</formula>
    </cfRule>
  </conditionalFormatting>
  <conditionalFormatting sqref="C618">
    <cfRule type="cellIs" priority="17" dxfId="0" operator="notEqual" stopIfTrue="1">
      <formula>0</formula>
    </cfRule>
  </conditionalFormatting>
  <conditionalFormatting sqref="F746">
    <cfRule type="cellIs" priority="16" dxfId="174" operator="equal" stopIfTrue="1">
      <formula>0</formula>
    </cfRule>
  </conditionalFormatting>
  <conditionalFormatting sqref="E748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748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D755">
    <cfRule type="cellIs" priority="5" dxfId="0" operator="notEqual" stopIfTrue="1">
      <formula>"ИЗБЕРЕТЕ ДЕЙНОСТ"</formula>
    </cfRule>
  </conditionalFormatting>
  <conditionalFormatting sqref="D871">
    <cfRule type="cellIs" priority="4" dxfId="178" operator="equal" stopIfTrue="1">
      <formula>0</formula>
    </cfRule>
  </conditionalFormatting>
  <conditionalFormatting sqref="C755">
    <cfRule type="cellIs" priority="3" dxfId="0" operator="notEqual" stopIfTrue="1">
      <formula>0</formula>
    </cfRule>
  </conditionalFormatting>
  <conditionalFormatting sqref="D753">
    <cfRule type="cellIs" priority="2" dxfId="0" operator="notEqual" stopIfTrue="1">
      <formula>"ИЗБЕРЕТЕ ДЕЙНОСТ"</formula>
    </cfRule>
  </conditionalFormatting>
  <conditionalFormatting sqref="C753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18 D753">
      <formula1>OP_LIST</formula1>
    </dataValidation>
    <dataValidation type="list" allowBlank="1" showInputMessage="1" showErrorMessage="1" promptTitle="ВЪВЕДЕТЕ ДЕЙНОСТ" sqref="D620 D75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6">
        <f>$B$7</f>
        <v>0</v>
      </c>
      <c r="J14" s="1757"/>
      <c r="K14" s="1757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6">
        <f>$B$9</f>
        <v>0</v>
      </c>
      <c r="J16" s="1727"/>
      <c r="K16" s="1728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5" t="s">
        <v>935</v>
      </c>
      <c r="M23" s="1696"/>
      <c r="N23" s="1696"/>
      <c r="O23" s="1697"/>
      <c r="P23" s="1704" t="s">
        <v>936</v>
      </c>
      <c r="Q23" s="1705"/>
      <c r="R23" s="1705"/>
      <c r="S23" s="1706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4" t="s">
        <v>803</v>
      </c>
      <c r="K30" s="1725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20" t="s">
        <v>806</v>
      </c>
      <c r="K33" s="1721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2" t="s">
        <v>209</v>
      </c>
      <c r="K39" s="1723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3" t="s">
        <v>214</v>
      </c>
      <c r="K47" s="1734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20" t="s">
        <v>215</v>
      </c>
      <c r="K48" s="1721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1" t="s">
        <v>290</v>
      </c>
      <c r="K66" s="1732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1" t="s">
        <v>780</v>
      </c>
      <c r="K70" s="1732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1" t="s">
        <v>234</v>
      </c>
      <c r="K76" s="1732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1" t="s">
        <v>236</v>
      </c>
      <c r="K79" s="1732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7" t="s">
        <v>237</v>
      </c>
      <c r="K80" s="1738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7" t="s">
        <v>238</v>
      </c>
      <c r="K81" s="1738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7" t="s">
        <v>1759</v>
      </c>
      <c r="K82" s="1738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1" t="s">
        <v>239</v>
      </c>
      <c r="K83" s="1732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1" t="s">
        <v>251</v>
      </c>
      <c r="K97" s="1732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1" t="s">
        <v>252</v>
      </c>
      <c r="K98" s="1732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1" t="s">
        <v>253</v>
      </c>
      <c r="K99" s="1732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1" t="s">
        <v>254</v>
      </c>
      <c r="K100" s="1732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1" t="s">
        <v>1760</v>
      </c>
      <c r="K107" s="1732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1" t="s">
        <v>1757</v>
      </c>
      <c r="K111" s="1732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1" t="s">
        <v>1758</v>
      </c>
      <c r="K112" s="1732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7" t="s">
        <v>264</v>
      </c>
      <c r="K113" s="1738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1" t="s">
        <v>291</v>
      </c>
      <c r="K114" s="1732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5" t="s">
        <v>265</v>
      </c>
      <c r="K117" s="1736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5" t="s">
        <v>266</v>
      </c>
      <c r="K118" s="1736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5" t="s">
        <v>679</v>
      </c>
      <c r="K126" s="1736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5" t="s">
        <v>741</v>
      </c>
      <c r="K129" s="1736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1" t="s">
        <v>742</v>
      </c>
      <c r="K130" s="1732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9" t="s">
        <v>987</v>
      </c>
      <c r="K135" s="1740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1" t="s">
        <v>750</v>
      </c>
      <c r="K139" s="1742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1" t="s">
        <v>750</v>
      </c>
      <c r="K140" s="1742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5" dxfId="174" operator="equal" stopIfTrue="1">
      <formula>0</formula>
    </cfRule>
  </conditionalFormatting>
  <conditionalFormatting sqref="L21">
    <cfRule type="cellIs" priority="20" dxfId="164" operator="equal" stopIfTrue="1">
      <formula>98</formula>
    </cfRule>
    <cfRule type="cellIs" priority="21" dxfId="165" operator="equal" stopIfTrue="1">
      <formula>96</formula>
    </cfRule>
    <cfRule type="cellIs" priority="22" dxfId="166" operator="equal" stopIfTrue="1">
      <formula>42</formula>
    </cfRule>
    <cfRule type="cellIs" priority="23" dxfId="167" operator="equal" stopIfTrue="1">
      <formula>97</formula>
    </cfRule>
    <cfRule type="cellIs" priority="24" dxfId="168" operator="equal" stopIfTrue="1">
      <formula>33</formula>
    </cfRule>
  </conditionalFormatting>
  <conditionalFormatting sqref="M21">
    <cfRule type="cellIs" priority="15" dxfId="168" operator="equal" stopIfTrue="1">
      <formula>"ЧУЖДИ СРЕДСТВА"</formula>
    </cfRule>
    <cfRule type="cellIs" priority="16" dxfId="167" operator="equal" stopIfTrue="1">
      <formula>"СЕС - ДМП"</formula>
    </cfRule>
    <cfRule type="cellIs" priority="17" dxfId="166" operator="equal" stopIfTrue="1">
      <formula>"СЕС - РА"</formula>
    </cfRule>
    <cfRule type="cellIs" priority="18" dxfId="165" operator="equal" stopIfTrue="1">
      <formula>"СЕС - ДЕС"</formula>
    </cfRule>
    <cfRule type="cellIs" priority="19" dxfId="16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78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2016-04-19T05:25:26Z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