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5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6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6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3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<sst xmlns="http://schemas.openxmlformats.org/spreadsheetml/2006/main" count="3386" uniqueCount="2084">
  <si>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</si>
  <si>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</si>
  <si>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</si>
  <si>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</si>
  <si>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</si>
  <si>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</si>
  <si>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</si>
  <si>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</si>
  <si>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</si>
  <si>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</si>
  <si>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</si>
  <si>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</si>
  <si>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</si>
  <si>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</si>
  <si>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</si>
  <si>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</si>
  <si>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</si>
  <si>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</si>
  <si>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</si>
  <si>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</si>
  <si>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</si>
  <si>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</si>
  <si>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</si>
  <si>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</si>
  <si>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</si>
  <si>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</si>
  <si>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</si>
  <si>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</si>
  <si>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</si>
  <si>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</si>
  <si>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</si>
  <si>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</si>
  <si>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</si>
  <si>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</si>
  <si>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</si>
  <si>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</si>
  <si>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</si>
  <si>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</si>
  <si>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</si>
  <si>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</si>
  <si>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</si>
  <si>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</si>
  <si>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</si>
  <si>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</si>
  <si>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</si>
  <si>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</si>
  <si>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</si>
  <si>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</si>
  <si>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</si>
  <si>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</si>
  <si>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</si>
  <si>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</si>
  <si>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</si>
  <si>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</si>
  <si>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</si>
  <si>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</si>
  <si>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</si>
  <si>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</si>
  <si>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</si>
  <si>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</si>
  <si>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</si>
  <si>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</si>
  <si>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</si>
  <si>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</si>
  <si>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</si>
  <si>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</si>
  <si>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</si>
  <si>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</si>
  <si>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</si>
  <si>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</si>
  <si>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</si>
  <si>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</si>
  <si>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</si>
  <si>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</si>
  <si>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</si>
  <si>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</si>
  <si>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</si>
  <si>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</si>
  <si>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</si>
  <si>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</si>
  <si>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</si>
  <si>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</si>
  <si>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</si>
  <si>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</si>
  <si>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</si>
  <si>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</si>
  <si>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</si>
  <si>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</si>
  <si>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</si>
  <si>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</si>
  <si>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</si>
  <si>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</si>
  <si>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</si>
  <si>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</si>
  <si>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</si>
  <si>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</si>
  <si>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</si>
  <si>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</si>
  <si>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</si>
  <si>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</si>
  <si>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</si>
  <si>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</si>
  <si>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</si>
  <si>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</si>
  <si>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</si>
  <si>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</si>
  <si>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</si>
  <si>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</si>
  <si>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</si>
  <si>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</si>
  <si>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</si>
  <si>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</si>
  <si>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</si>
  <si>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</si>
  <si>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</si>
  <si>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</si>
  <si>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</si>
  <si>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</si>
  <si>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</si>
  <si>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</si>
  <si>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</si>
  <si>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</si>
  <si>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</si>
  <si>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</si>
  <si>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</si>
  <si>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</si>
  <si>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</si>
  <si>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</si>
  <si>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</si>
  <si>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</si>
  <si>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</si>
  <si>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</si>
  <si>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</si>
  <si>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</si>
  <si>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</si>
  <si>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</si>
  <si>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</si>
  <si>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</si>
  <si>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</si>
  <si>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</si>
  <si>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</si>
  <si>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</si>
  <si>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</si>
  <si>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</si>
  <si>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</si>
  <si>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</si>
  <si>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</si>
  <si>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</si>
  <si>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</si>
  <si>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</si>
  <si>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</si>
  <si>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</si>
  <si>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</si>
  <si>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</si>
  <si>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</si>
  <si>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</si>
  <si>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</si>
  <si>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</si>
  <si>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</si>
  <si>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</si>
  <si>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</si>
  <si>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</si>
  <si>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</si>
  <si>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</si>
  <si>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</si>
  <si>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</si>
  <si>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</si>
  <si>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</si>
  <si>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</si>
  <si>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</si>
  <si>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</si>
  <si>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</si>
  <si>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</si>
  <si>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</si>
  <si>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</si>
  <si>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</si>
  <si>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</si>
  <si>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</si>
  <si>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</si>
  <si>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</si>
  <si>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</si>
  <si>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</si>
  <si>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</si>
  <si>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</si>
  <si>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</si>
  <si>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</si>
  <si>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</si>
  <si>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</si>
  <si>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</si>
  <si>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</si>
  <si>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</si>
  <si>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</si>
  <si>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</si>
  <si>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</si>
  <si>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</si>
  <si>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</si>
  <si>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</si>
  <si>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</si>
  <si>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</si>
  <si>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</si>
  <si>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</si>
  <si>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</si>
  <si>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</si>
  <si>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</si>
  <si>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</si>
  <si>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</si>
  <si>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</si>
  <si>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</si>
  <si>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</si>
  <si>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</si>
  <si>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</si>
  <si>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</si>
  <si>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</si>
  <si>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</si>
  <si>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</si>
  <si>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</si>
  <si>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</si>
  <si>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</si>
  <si>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</si>
  <si>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</si>
  <si>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</si>
  <si>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</si>
  <si>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</si>
  <si>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</si>
  <si>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</si>
  <si>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</si>
  <si>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</si>
  <si>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</si>
  <si>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</si>
  <si>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</si>
  <si>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</si>
  <si>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</si>
  <si>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</si>
  <si>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</si>
  <si>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</si>
  <si>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</si>
  <si>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</si>
  <si>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</si>
  <si>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</si>
  <si>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</si>
  <si>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</si>
  <si>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</si>
  <si>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</si>
  <si>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</si>
  <si>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</si>
  <si>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</si>
  <si>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</si>
  <si>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</si>
  <si>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</si>
  <si>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</si>
  <si>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</si>
  <si>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</si>
  <si>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</si>
  <si>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</si>
  <si>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</si>
  <si>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</si>
  <si>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</si>
  <si>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</si>
  <si>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</si>
  <si>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</si>
  <si>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</si>
  <si>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</si>
  <si>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</si>
  <si>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</si>
  <si>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</si>
  <si>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</si>
  <si>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</si>
  <si>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</si>
  <si>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</si>
  <si>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</si>
  <si>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</si>
  <si>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</si>
  <si>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</si>
  <si>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</si>
  <si>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</si>
  <si>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</si>
  <si>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</si>
  <si>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</si>
  <si>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</si>
  <si>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</si>
  <si>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</si>
  <si>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</si>
  <si>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</si>
  <si>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</si>
  <si>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</si>
  <si>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</si>
  <si>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</si>
  <si>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</si>
  <si>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</si>
  <si>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</si>
  <si>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</si>
  <si>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</si>
  <si>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</si>
  <si>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</si>
  <si>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</si>
  <si>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</si>
  <si>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</si>
  <si>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</si>
  <si>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</si>
  <si>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</si>
  <si>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</si>
  <si>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</si>
  <si>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</si>
  <si>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</si>
  <si>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</si>
  <si>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</si>
  <si>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</si>
  <si>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</si>
  <si>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</si>
  <si>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</si>
  <si>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</si>
  <si>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</si>
  <si>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</si>
  <si>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</si>
  <si>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</si>
  <si>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</si>
  <si>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</si>
  <si>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</si>
  <si>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</si>
  <si>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</si>
  <si>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</si>
  <si>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</si>
  <si>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</si>
  <si>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</si>
  <si>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</si>
  <si>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</si>
  <si>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</si>
  <si>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</si>
  <si>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</si>
  <si>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</si>
  <si>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</si>
  <si>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</si>
  <si>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</si>
  <si>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</si>
  <si>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</si>
  <si>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</si>
  <si>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</si>
  <si>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</si>
  <si>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</si>
  <si>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</si>
  <si>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</si>
  <si>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</si>
  <si>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</si>
  <si>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</si>
  <si>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</si>
  <si>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</si>
  <si>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</si>
  <si>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</si>
  <si>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</si>
  <si>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</si>
  <si>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</si>
  <si>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</si>
  <si>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</si>
  <si>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</si>
  <si>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</si>
  <si>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</si>
  <si>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</si>
  <si>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</si>
  <si>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</si>
  <si>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</si>
  <si>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</si>
  <si>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</si>
  <si>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</si>
  <si>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</si>
  <si>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</si>
  <si>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</si>
  <si>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</si>
  <si>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</si>
  <si>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</si>
  <si>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</si>
  <si>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</si>
  <si>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</si>
  <si>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</si>
  <si>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</si>
  <si>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</si>
  <si>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</si>
  <si>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</si>
  <si>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</si>
  <si>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</si>
  <si>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</si>
  <si>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</si>
  <si>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</si>
  <si>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</si>
  <si>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</si>
  <si>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</si>
  <si>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</si>
  <si>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</si>
  <si>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</si>
  <si>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</si>
  <si>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</si>
  <si>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</si>
  <si>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</si>
  <si>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</si>
  <si>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</si>
  <si>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</si>
  <si>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</si>
  <si>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</si>
  <si>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</si>
  <si>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</si>
  <si>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</si>
  <si>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</si>
  <si>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</si>
  <si>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</si>
  <si>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</si>
  <si>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</si>
  <si>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</si>
  <si>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</si>
  <si>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</si>
  <si>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</si>
  <si>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</si>
  <si>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</si>
  <si>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</si>
  <si>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</si>
  <si>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</si>
  <si>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</si>
  <si>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</si>
  <si>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</si>
  <si>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</si>
  <si>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</si>
  <si>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</si>
  <si>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</si>
  <si>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</si>
  <si>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</si>
  <si>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</si>
  <si>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</si>
  <si>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</si>
  <si>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</si>
  <si>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</si>
  <si>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</si>
  <si>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</si>
  <si>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</si>
  <si>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</si>
  <si>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</si>
  <si>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</si>
  <si>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</si>
  <si>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</si>
  <si>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</si>
  <si>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</si>
  <si>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</si>
  <si>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</si>
  <si>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</si>
  <si>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</si>
  <si>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</si>
  <si>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</si>
  <si>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</si>
  <si>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</si>
  <si>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</si>
  <si>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</si>
  <si>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</si>
  <si>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</si>
  <si>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</si>
  <si>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</si>
  <si>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</si>
  <si>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</si>
  <si>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</si>
  <si>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</si>
  <si>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</si>
  <si>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</si>
  <si>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</si>
  <si>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</si>
  <si>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</si>
  <si>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</si>
  <si>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</si>
  <si>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</si>
  <si>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</si>
  <si>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</si>
  <si>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</si>
  <si>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</si>
  <si>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</si>
  <si>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</si>
  <si>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</si>
  <si>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</si>
  <si>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</si>
  <si>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</si>
  <si>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</si>
  <si>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</si>
  <si>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</si>
  <si>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</si>
  <si>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</si>
  <si>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</si>
  <si>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</si>
  <si>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</si>
  <si>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</si>
  <si>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</si>
  <si>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</si>
  <si>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</si>
  <si>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</si>
  <si>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</si>
  <si>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</si>
  <si>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</si>
  <si>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</si>
  <si>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</si>
  <si>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</si>
  <si>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</si>
  <si>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</si>
  <si>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</si>
  <si>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</si>
  <si>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</si>
  <si>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</si>
  <si>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</si>
  <si>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</si>
  <si>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</si>
  <si>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</si>
  <si>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</si>
  <si>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</si>
  <si>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</si>
  <si>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</si>
  <si>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</si>
  <si>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</si>
  <si>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</si>
  <si>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</si>
  <si>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</si>
  <si>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</si>
  <si>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</si>
  <si>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</si>
  <si>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</si>
  <si>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</si>
  <si>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</si>
  <si>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</si>
  <si>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</si>
  <si>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</si>
  <si>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</si>
  <si>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</si>
  <si>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</si>
  <si>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</si>
  <si>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</si>
  <si>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</si>
  <si>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</si>
  <si>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</si>
  <si>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</si>
  <si>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</si>
  <si>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</si>
  <si>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</si>
  <si>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</si>
  <si>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</si>
  <si>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</si>
  <si>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</si>
  <si>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</si>
  <si>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</si>
  <si>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</si>
  <si>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</si>
  <si>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</si>
  <si>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</si>
  <si>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</si>
  <si>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</si>
  <si>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</si>
  <si>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</si>
  <si>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</si>
  <si>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</si>
  <si>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</si>
  <si>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</si>
  <si>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</si>
  <si>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</si>
  <si>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</si>
  <si>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</si>
  <si>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</si>
  <si>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</si>
  <si>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</si>
  <si>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</si>
  <si>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</si>
  <si>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</si>
  <si>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</si>
  <si>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</si>
  <si>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</si>
  <si>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</si>
  <si>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</si>
  <si>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</si>
  <si>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</si>
  <si>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</si>
  <si>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</si>
  <si>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</si>
  <si>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</si>
  <si>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</si>
  <si>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</si>
  <si>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</si>
  <si>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</si>
  <si>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</si>
  <si>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</si>
  <si>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</si>
  <si>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</si>
  <si>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</si>
  <si>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</si>
  <si>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</si>
  <si>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</si>
  <si>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</si>
  <si>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</si>
  <si>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</si>
  <si>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</si>
  <si>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</si>
  <si>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</si>
  <si>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</si>
  <si>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</si>
  <si>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</si>
  <si>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</si>
  <si>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</si>
  <si>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</si>
  <si>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</si>
  <si>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</si>
  <si>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</si>
  <si>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</si>
  <si>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</si>
  <si>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</si>
  <si>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</si>
  <si>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</si>
  <si>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</si>
  <si>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</si>
  <si>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</si>
  <si>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</si>
  <si>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</si>
  <si>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</si>
  <si>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</si>
  <si>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</si>
  <si>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</si>
  <si>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</si>
  <si>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</si>
  <si>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</si>
  <si>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</si>
  <si>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</si>
  <si>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</si>
  <si>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</si>
  <si>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</si>
  <si>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</si>
  <si>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</si>
  <si>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</si>
  <si>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</si>
  <si>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</si>
  <si>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</si>
  <si>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</si>
  <si>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</si>
  <si>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</si>
  <si>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</si>
  <si>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</si>
  <si>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</si>
  <si>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</si>
  <si>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</si>
  <si>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</si>
  <si>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</si>
  <si>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</si>
  <si>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</si>
  <si>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</si>
  <si>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</si>
  <si>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</si>
  <si>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</si>
  <si>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</si>
  <si>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</si>
  <si>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</si>
  <si>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</si>
  <si>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</si>
  <si>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</si>
  <si>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</si>
  <si>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</si>
  <si>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</si>
  <si>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</si>
  <si>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</si>
  <si>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</si>
  <si>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</si>
  <si>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</si>
  <si>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</si>
  <si>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</si>
  <si>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</si>
  <si>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</si>
  <si>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</si>
  <si>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</si>
  <si>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</si>
  <si>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</si>
  <si>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</si>
  <si>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</si>
  <si>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</si>
  <si>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</si>
  <si>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</si>
  <si>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</si>
  <si>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</si>
  <si>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</si>
  <si>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</si>
  <si>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</si>
  <si>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</si>
  <si>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</si>
  <si>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</si>
  <si>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</si>
  <si>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</si>
  <si>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</si>
  <si>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</si>
  <si>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</si>
  <si>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</si>
  <si>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</si>
  <si>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</si>
  <si>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</si>
  <si>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</si>
  <si>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</si>
  <si>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</si>
  <si>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</si>
  <si>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</si>
  <si>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</si>
  <si>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</si>
  <si>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</si>
  <si>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</si>
  <si>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</si>
  <si>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</si>
  <si>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</si>
  <si>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</si>
  <si>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</si>
  <si>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</si>
  <si>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</si>
  <si>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</si>
  <si>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</si>
  <si>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</si>
  <si>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</si>
  <si>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</si>
  <si>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</si>
  <si>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</si>
  <si>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</si>
  <si>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</si>
  <si>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</si>
  <si>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</si>
  <si>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</si>
  <si>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</si>
  <si>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</si>
  <si>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</si>
  <si>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</si>
  <si>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</si>
  <si>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</si>
  <si>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</si>
  <si>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</si>
  <si>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</si>
  <si>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</si>
  <si>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</si>
  <si>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</si>
  <si>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</si>
  <si>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</si>
  <si>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</si>
  <si>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</si>
  <si>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</si>
  <si>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</si>
  <si>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</si>
  <si>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</si>
  <si>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</si>
  <si>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</si>
  <si>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</si>
  <si>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</si>
  <si>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</si>
  <si>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</si>
  <si>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</si>
  <si>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</si>
  <si>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</si>
  <si>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</si>
  <si>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</si>
  <si>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</si>
  <si>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</si>
  <si>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</si>
  <si>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</si>
  <si>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</si>
  <si>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</si>
  <si>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</si>
  <si>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</si>
  <si>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</si>
  <si>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</si>
  <si>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</si>
  <si>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</si>
  <si>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</si>
  <si>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</si>
  <si>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</si>
  <si>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</si>
  <si>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</si>
  <si>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</si>
  <si>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</si>
  <si>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</si>
  <si>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</si>
  <si>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</si>
  <si>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</si>
  <si>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</si>
  <si>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</si>
  <si>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</si>
  <si>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</si>
  <si>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</si>
  <si>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</si>
  <si>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</si>
  <si>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</si>
  <si>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</si>
  <si>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</si>
  <si>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</si>
  <si>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</si>
  <si>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</si>
  <si>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</si>
  <si>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</si>
  <si>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</si>
  <si>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</si>
  <si>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</si>
  <si>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</si>
  <si>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</si>
  <si>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</si>
  <si>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</si>
  <si>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</si>
  <si>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</si>
  <si>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</si>
  <si>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</si>
  <si>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</si>
  <si>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</si>
  <si>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</si>
  <si>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</si>
  <si>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</si>
  <si>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</si>
  <si>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</si>
  <si>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</si>
  <si>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</si>
  <si>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</si>
  <si>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</si>
  <si>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</si>
  <si>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</si>
  <si>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</si>
  <si>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</si>
  <si>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</si>
  <si>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</si>
  <si>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</si>
  <si>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</si>
  <si>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</si>
  <si>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</si>
  <si>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</si>
  <si>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</si>
  <si>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</si>
  <si>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</si>
  <si>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</si>
  <si>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</si>
  <si>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</si>
  <si>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</si>
  <si>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</si>
  <si>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</si>
  <si>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</si>
  <si>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</si>
  <si>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</si>
  <si>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</si>
  <si>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</si>
  <si>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</si>
  <si>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</si>
  <si>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</si>
  <si>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</si>
  <si>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</si>
  <si>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</si>
  <si>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</si>
  <si>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</si>
  <si>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</si>
  <si>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</si>
  <si>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</si>
  <si>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</si>
  <si>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</si>
  <si>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</si>
  <si>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</si>
  <si>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</si>
  <si>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</si>
  <si>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</si>
  <si>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</si>
  <si>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</si>
  <si>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</si>
  <si>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</si>
  <si>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</si>
  <si>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</si>
  <si>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</si>
  <si>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</si>
  <si>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</si>
  <si>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</si>
  <si>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</si>
  <si>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</si>
  <si>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</si>
  <si>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</si>
  <si>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</si>
  <si>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</si>
  <si>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</si>
  <si>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</si>
  <si>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</si>
  <si>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</si>
  <si>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</si>
  <si>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</si>
  <si>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</si>
  <si>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</si>
  <si>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</si>
  <si>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</si>
  <si>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</si>
  <si>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</si>
  <si>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</si>
  <si>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</si>
  <si>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</si>
  <si>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</si>
  <si>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</si>
  <si>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</si>
  <si>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</si>
  <si>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</si>
  <si>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</si>
  <si>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</si>
  <si>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</si>
  <si>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</si>
  <si>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</si>
  <si>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</si>
  <si>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</si>
  <si>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</si>
  <si>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</si>
  <si>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</si>
  <si>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</si>
  <si>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</si>
  <si>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</si>
  <si>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</si>
  <si>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</si>
  <si>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</si>
  <si>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</si>
  <si>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</si>
  <si>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</si>
  <si>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</si>
  <si>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</si>
  <si>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</si>
  <si>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</si>
  <si>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</si>
  <si>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</si>
  <si>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</si>
  <si>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</si>
  <si>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</si>
  <si>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</si>
  <si>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</si>
  <si>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</si>
  <si>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</si>
  <si>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</si>
  <si>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</si>
  <si>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</si>
  <si>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</si>
  <si>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</si>
  <si>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</si>
  <si>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</si>
  <si>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</si>
  <si>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</si>
  <si>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</si>
  <si>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</si>
  <si>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</si>
  <si>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</si>
  <si>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</si>
  <si>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</si>
  <si>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</si>
  <si>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</si>
  <si>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</si>
  <si>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</si>
  <si>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</si>
  <si>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</si>
  <si>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</si>
  <si>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</si>
  <si>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</si>
  <si>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</si>
  <si>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</si>
  <si>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</si>
  <si>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</si>
  <si>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</si>
  <si>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</si>
  <si>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</si>
  <si>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</si>
  <si>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</si>
  <si>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</si>
  <si>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</si>
  <si>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</si>
  <si>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</si>
  <si>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</si>
  <si>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</si>
  <si>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</si>
  <si>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</si>
  <si>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</si>
  <si>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</si>
  <si>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</si>
  <si>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</si>
  <si>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</si>
  <si>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</si>
  <si>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</si>
  <si>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</si>
  <si>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</si>
  <si>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</si>
  <si>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</si>
  <si>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</si>
  <si>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</si>
  <si>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</si>
  <si>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</si>
  <si>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</si>
  <si>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</si>
  <si>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</si>
  <si>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</si>
  <si>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</si>
  <si>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</si>
  <si>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</si>
  <si>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</si>
  <si>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</si>
  <si>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</si>
  <si>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</si>
  <si>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</si>
  <si>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</si>
  <si>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</si>
  <si>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</si>
  <si>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</si>
  <si>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</si>
  <si>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</si>
  <si>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</si>
  <si>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</si>
  <si>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</si>
  <si>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</si>
  <si>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</si>
  <si>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</si>
  <si>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</si>
  <si>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</si>
  <si>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</si>
  <si>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</si>
  <si>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</si>
  <si>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</si>
  <si>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</si>
  <si>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</si>
  <si>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</si>
  <si>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</si>
  <si>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</si>
  <si>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</si>
  <si>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</si>
  <si>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</si>
  <si>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</si>
  <si>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</si>
  <si>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</si>
  <si>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</si>
  <si>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</si>
  <si>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</si>
  <si>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</si>
  <si>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</si>
  <si>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</si>
  <si>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</si>
  <si>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</si>
  <si>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</si>
  <si>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</si>
  <si>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</si>
  <si>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</si>
  <si>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</si>
  <si>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</si>
  <si>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</si>
  <si>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</si>
  <si>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</si>
  <si>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</si>
  <si>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</si>
  <si>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</si>
  <si>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</si>
  <si>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</si>
  <si>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</si>
  <si>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</si>
  <si>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</si>
  <si>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</si>
  <si>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</si>
  <si>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</si>
  <si>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</si>
  <si>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</si>
  <si>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</si>
  <si>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</si>
  <si>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</si>
  <si>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</si>
  <si>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</si>
  <si>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</si>
  <si>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</si>
  <si>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</si>
  <si>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</si>
  <si>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</si>
  <si>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</si>
  <si>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</si>
  <si>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</si>
  <si>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</si>
  <si>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</si>
  <si>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</si>
  <si>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</si>
  <si>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</si>
  <si>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</si>
  <si>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</si>
  <si>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</si>
  <si>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</si>
  <si>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</si>
  <si>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</si>
  <si>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</si>
  <si>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</si>
  <si>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</si>
  <si>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</si>
  <si>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</si>
  <si>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</si>
  <si>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</si>
  <si>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</si>
  <si>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</si>
  <si>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</si>
  <si>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</si>
  <si>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</si>
  <si>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</si>
  <si>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</si>
  <si>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</si>
  <si>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</si>
  <si>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</si>
  <si>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</si>
  <si>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</si>
  <si>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</si>
  <si>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</si>
  <si>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</si>
  <si>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</si>
  <si>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</si>
  <si>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</si>
  <si>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</si>
  <si>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</si>
  <si>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</si>
  <si>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</si>
  <si>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</si>
  <si>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</si>
  <si>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</si>
  <si>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</si>
  <si>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</si>
  <si>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</si>
  <si>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</si>
  <si>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</si>
  <si>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</si>
  <si>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</si>
  <si>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</si>
  <si>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</si>
  <si>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</si>
  <si>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</si>
  <si>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</si>
  <si>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</si>
  <si>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</si>
  <si>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</si>
  <si>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</si>
  <si>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</si>
  <si>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</si>
  <si>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</si>
  <si>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</si>
  <si>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</si>
  <si>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</si>
  <si>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</si>
  <si>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</si>
  <si>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</si>
  <si>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</si>
  <si>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</si>
  <si>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</si>
  <si>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</si>
  <si>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</si>
  <si>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</si>
  <si>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</si>
  <si>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</si>
  <si>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</si>
  <si>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</si>
  <si>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</si>
  <si>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</si>
  <si>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</si>
  <si>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</si>
  <si>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</si>
  <si>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</si>
  <si>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</si>
  <si>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</si>
  <si>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</si>
  <si>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</si>
  <si>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</si>
  <si>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</si>
  <si>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</si>
  <si>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</si>
  <si>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</si>
  <si>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</si>
  <si>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</si>
  <si>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</si>
  <si>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</si>
  <si>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</si>
  <si>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</si>
  <si>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</si>
  <si>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</si>
  <si>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</si>
  <si>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</si>
  <si>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</si>
  <si>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</si>
  <si>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</si>
  <si>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</si>
  <si>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</si>
  <si>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</si>
  <si>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</si>
  <si>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</si>
  <si>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</si>
  <si>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</si>
  <si>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</si>
  <si>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</si>
  <si>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</si>
  <si>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</si>
  <si>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</si>
  <si>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</si>
  <si>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</si>
  <si>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</si>
  <si>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</si>
  <si>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</si>
  <si>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</si>
  <si>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</si>
  <si>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</si>
  <si>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</si>
  <si>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</si>
  <si>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</si>
  <si>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</si>
  <si>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</si>
  <si>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</si>
  <si>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</si>
  <si>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</si>
  <si>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</si>
  <si>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</si>
  <si>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</si>
  <si>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</si>
  <si>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</si>
  <si>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</si>
  <si>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</si>
  <si>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</si>
  <si>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</si>
  <si>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</si>
  <si>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</si>
  <si>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</si>
  <si>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</si>
  <si>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</si>
  <si>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</si>
  <si>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</si>
  <si>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</si>
  <si>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</si>
  <si>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</si>
  <si>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</si>
  <si>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</si>
  <si>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</si>
  <si>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</si>
  <si>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</si>
  <si>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</si>
  <si>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</si>
  <si>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</si>
  <si>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</si>
  <si>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</si>
  <si>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</si>
  <si>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</si>
  <si>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</si>
  <si>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</si>
  <si>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</si>
  <si>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</si>
  <si>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</si>
  <si>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</si>
  <si>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</si>
  <si>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</si>
  <si>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</si>
  <si>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</si>
  <si>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</si>
  <si>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</si>
  <si>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</si>
  <si>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</si>
  <si>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</si>
  <si>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</si>
  <si>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</si>
  <si>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</si>
  <si>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</si>
  <si>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</si>
  <si>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</si>
  <si>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</si>
  <si>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</si>
  <si>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</si>
  <si>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</si>
  <si>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</si>
  <si>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</si>
  <si>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</si>
  <si>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</si>
  <si>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</si>
  <si>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</si>
  <si>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</si>
  <si>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</si>
  <si>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</si>
  <si>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</si>
  <si>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</si>
  <si>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</si>
  <si>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</si>
  <si>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</si>
  <si>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</si>
  <si>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</si>
  <si>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</si>
  <si>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</si>
  <si>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</si>
  <si>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</si>
  <si>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</si>
  <si>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</si>
  <si>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</si>
  <si>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</si>
  <si>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</si>
  <si>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</si>
  <si>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</si>
  <si>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</si>
  <si>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</si>
  <si>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</si>
  <si>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</si>
  <si>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</si>
  <si>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</si>
  <si>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</si>
  <si>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</si>
  <si>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</si>
  <si>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</si>
  <si>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</si>
  <si>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</si>
  <si>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</si>
  <si>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</si>
  <si>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</si>
  <si>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</si>
  <si>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</si>
  <si>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</si>
  <si>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</si>
  <si>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</si>
  <si>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</si>
  <si>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</si>
  <si>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</si>
  <si>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</si>
  <si>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</si>
  <si>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</si>
  <si>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</si>
  <si>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</si>
  <si>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</si>
  <si>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</si>
  <si>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</si>
  <si>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</si>
  <si>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</si>
  <si>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</si>
  <si>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</si>
  <si>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</si>
  <si>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</si>
  <si>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</si>
  <si>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</si>
  <si>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</si>
  <si>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</si>
  <si>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</si>
  <si>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</si>
  <si>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</si>
  <si>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</si>
  <si>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</si>
  <si>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</si>
  <si>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</si>
  <si>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</si>
  <si>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</si>
  <si>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</si>
  <si>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</si>
  <si>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</si>
  <si>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</si>
  <si>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</si>
  <si>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</si>
  <si>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</si>
  <si>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</si>
  <si>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</si>
  <si>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</si>
  <si>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</si>
  <si>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</si>
  <si>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</si>
  <si>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</si>
  <si>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</si>
  <si>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</si>
  <si>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</si>
  <si>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</si>
  <si>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</si>
  <si>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</si>
  <si>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</si>
  <si>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</si>
  <si>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</si>
  <si>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</si>
  <si>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</si>
  <si>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</si>
  <si>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</si>
  <si>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</si>
  <si>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</si>
  <si>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</si>
  <si>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</si>
  <si>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</si>
  <si>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</si>
  <si>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</si>
  <si>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</si>
  <si>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</si>
  <si>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</si>
  <si>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</si>
  <si>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</si>
  <si>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</si>
  <si>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</si>
  <si>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</si>
  <si>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</si>
  <si>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</si>
  <si>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</si>
  <si>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</si>
  <si>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</si>
  <si>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</si>
  <si>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</si>
  <si>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</si>
  <si>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</si>
  <si>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</si>
  <si>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</si>
  <si>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</si>
  <si>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</si>
  <si>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</si>
  <si>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</si>
  <si>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</si>
  <si>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</si>
  <si>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</si>
  <si>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</si>
  <si>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</si>
  <si>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</si>
  <si>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</si>
  <si>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</si>
  <si>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</si>
  <si>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</si>
  <si>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</si>
  <si>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</si>
  <si>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</si>
  <si>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</si>
  <si>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</si>
  <si>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</si>
  <si>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</si>
  <si>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</si>
  <si>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</si>
  <si>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</si>
  <si>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</si>
  <si>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</si>
  <si>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</si>
  <si>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</si>
  <si>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</si>
  <si>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</si>
  <si>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</si>
  <si>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</si>
  <si>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</si>
  <si>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</si>
  <si>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</si>
  <si>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</si>
  <si>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</si>
  <si>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</si>
  <si>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</si>
  <si>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</si>
  <si>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</si>
  <si>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</si>
  <si>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</si>
  <si>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</si>
  <si>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</si>
  <si>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</si>
  <si>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</si>
  <si>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</si>
  <si>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</si>
  <si>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</si>
  <si>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</si>
  <si>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</si>
  <si>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</si>
  <si>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</si>
  <si>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</si>
  <si>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</si>
  <si>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</si>
  <si>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</si>
  <si>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</si>
  <si>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</si>
  <si>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</si>
  <si>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</si>
  <si>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</si>
  <si>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</si>
  <si>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</si>
  <si>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</si>
  <si>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</si>
  <si>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</si>
  <si>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</si>
  <si>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</si>
  <si>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</si>
  <si>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</si>
  <si>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</si>
  <si>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</si>
  <si>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</si>
  <si>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</si>
  <si>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</si>
  <si>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</si>
  <si>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</si>
  <si>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</si>
  <si>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</si>
  <si>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</si>
  <si>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</si>
  <si>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</si>
  <si>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</si>
  <si>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</si>
  <si>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</si>
  <si>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</si>
  <si>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</si>
  <si>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</si>
  <si>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</si>
  <si>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</si>
  <si>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</si>
  <si>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</si>
  <si>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</si>
  <si>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</si>
  <si>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</si>
  <si>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</si>
  <si>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</si>
  <si>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</si>
  <si>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</si>
  <si>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</si>
  <si>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</si>
  <si>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</si>
  <si>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</si>
  <si>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</si>
  <si>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</si>
  <si>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</si>
  <si>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</si>
  <si>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</si>
  <si>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</si>
  <si>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</si>
  <si>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</si>
  <si>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</si>
  <si>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</si>
  <si>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</si>
  <si>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</si>
  <si>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</si>
  <si>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</si>
  <si>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</si>
  <si>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</si>
  <si>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</si>
  <si>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</si>
  <si>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</si>
  <si>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</si>
  <si>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</si>
  <si>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</si>
  <si>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</si>
  <si>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</si>
  <si>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</si>
  <si>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</si>
  <si>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</si>
  <si>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</si>
  <si>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</si>
  <si>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</si>
  <si>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</si>
  <si>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</si>
  <si>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</si>
  <si>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</si>
  <si>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</si>
  <si>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</si>
  <si>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</si>
  <si>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</si>
  <si>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</si>
  <si>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</si>
  <si>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</si>
  <si>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</si>
  <si>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</si>
  <si>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</si>
  <si>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</si>
  <si>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</si>
  <si>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</si>
  <si>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</si>
  <si>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</si>
  <si>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</si>
  <si>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</si>
  <si>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</si>
  <si>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</si>
  <si>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</si>
  <si>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</si>
  <si>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</si>
  <si>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</si>
  <si>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</si>
  <si>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</si>
  <si>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</si>
  <si>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</si>
  <si>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</si>
  <si>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</si>
  <si>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</si>
  <si>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</si>
  <si>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</si>
  <si>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</si>
  <si>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</si>
  <si>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</si>
  <si>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</si>
  <si>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</si>
  <si>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</si>
  <si>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</si>
  <si>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</si>
  <si>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</si>
  <si>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</si>
  <si>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</si>
  <si>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</si>
  <si>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</si>
  <si>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</si>
  <si>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</si>
  <si>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</si>
  <si>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</si>
  <si>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</si>
  <si>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</si>
  <si>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</si>
  <si>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</si>
  <si>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</si>
  <si>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</si>
  <si>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</si>
  <si>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</si>
  <si>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</si>
  <si>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</si>
  <si>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</si>
  <si>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</si>
  <si>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</si>
  <si>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</si>
  <si>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</si>
  <si>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</si>
  <si>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</si>
  <si>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</si>
  <si>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</si>
  <si>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</si>
  <si>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</si>
  <si>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</si>
  <si>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</si>
  <si>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</si>
  <si>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</si>
  <si>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</si>
  <si>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</si>
  <si>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</si>
  <si>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</si>
  <si>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</si>
  <si>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</si>
  <si>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</si>
  <si>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</si>
  <si>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</si>
  <si>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</si>
  <si>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</si>
  <si>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</si>
  <si>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</si>
  <si>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</si>
  <si>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</si>
  <si>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</si>
  <si>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</si>
  <si>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</si>
  <si>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</si>
  <si>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</si>
  <si>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</si>
  <si>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</si>
  <si>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</si>
  <si>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</si>
  <si>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</si>
  <si>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</si>
  <si>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</si>
  <si>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</si>
  <si>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</si>
  <si>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</si>
  <si>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</si>
  <si>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</si>
  <si>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</si>
  <si>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</si>
  <si>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</si>
  <si>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</si>
  <si>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</si>
  <si>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</si>
  <si>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</si>
  <si>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</si>
  <si>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</si>
  <si>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</si>
  <si>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</si>
  <si>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</si>
  <si>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</si>
  <si>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</si>
  <si>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</si>
  <si>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</si>
  <si>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</si>
  <si>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</si>
  <si>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</si>
  <si>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</si>
  <si>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</si>
  <si>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</si>
  <si>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</si>
  <si>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</si>
  <si>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</si>
  <si>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</si>
  <si>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</si>
  <si>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</si>
  <si>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</si>
  <si>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</si>
  <si>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</si>
  <si>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</si>
  <si>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</si>
  <si>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</si>
  <si>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</si>
  <si>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</si>
  <si>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</si>
  <si>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</si>
  <si>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</si>
  <si>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</si>
  <si>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</si>
  <si>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</si>
  <si>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</si>
  <si>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</si>
  <si>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</si>
  <si>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</si>
  <si>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</si>
  <si>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</si>
  <si>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</si>
  <si>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</si>
  <si>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</si>
  <si>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</si>
  <si>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</si>
  <si>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</si>
  <si>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</si>
  <si>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</si>
  <si>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</si>
  <si>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</si>
  <si>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</si>
  <si>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</si>
  <si>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</si>
  <si>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</si>
  <si>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</si>
  <si>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</si>
  <si>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</si>
  <si>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</si>
  <si>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</si>
  <si>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</si>
  <si>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</si>
  <si>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</si>
  <si>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</si>
  <si>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</si>
  <si>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</si>
  <si>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</si>
  <si>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</si>
  <si>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</si>
  <si>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</si>
  <si>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</si>
  <si>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</si>
  <si>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</si>
  <si>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</si>
  <si>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</si>
  <si>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</si>
  <si>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</si>
  <si>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</si>
  <si>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</si>
  <si>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</si>
  <si>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</si>
  <si>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</si>
  <si>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</si>
  <si>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</si>
  <si>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</si>
  <si>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</si>
  <si>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</si>
  <si>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</si>
  <si>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</si>
  <si>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</si>
  <si>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</si>
  <si>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</si>
  <si>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</si>
  <si>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</si>
  <si>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</si>
  <si>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</si>
  <si>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</si>
  <si>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</si>
  <si>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</si>
  <si>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</si>
  <si>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</si>
  <si>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</si>
  <si>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</si>
  <si>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</si>
  <si>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</si>
  <si>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</si>
  <si>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</si>
  <si>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</si>
  <si>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</si>
  <si>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</si>
  <si>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</si>
  <si>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</si>
  <si>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</si>
  <si>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</si>
  <si>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</si>
  <si>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</si>
  <si>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</si>
  <si>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</si>
  <si>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</si>
  <si>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</si>
  <si>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</si>
  <si>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</si>
  <si>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</si>
  <si>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</si>
  <si>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</si>
  <si>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</si>
  <si>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</si>
  <si>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</si>
  <si>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</si>
  <si>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</si>
  <si>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</si>
  <si>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</si>
  <si>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</si>
  <si>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</si>
  <si>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</si>
  <si>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</si>
  <si>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</si>
  <si>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</si>
  <si>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</si>
  <si>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</si>
  <si>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</si>
  <si>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</si>
  <si>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</si>
  <si>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</si>
  <si>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</si>
  <si>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</si>
  <si>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</si>
  <si>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</si>
  <si>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</si>
  <si>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</si>
  <si>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</si>
  <si>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</si>
  <si>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</si>
  <si>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</si>
  <si>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</si>
  <si>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</si>
  <si>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</si>
  <si>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</si>
  <si>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</si>
  <si>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</si>
  <si>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</si>
  <si>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</si>
  <si>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</si>
  <si>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</si>
  <si>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</si>
  <si>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</si>
  <si>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</si>
  <si>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</si>
  <si>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</si>
  <si>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</si>
  <si>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</si>
  <si>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</si>
  <si>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</si>
  <si>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</si>
  <si>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</si>
  <si>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</si>
  <si>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</si>
  <si>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</si>
  <si>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</si>
  <si>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</si>
  <si>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</si>
  <si>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</si>
  <si>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</si>
  <si>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</si>
  <si>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</si>
  <si>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</si>
  <si>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</si>
  <si>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</si>
  <si>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</si>
  <si>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</si>
  <si>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</si>
  <si>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</si>
  <si>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</si>
  <si>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</si>
  <si>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</si>
  <si>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</si>
  <si>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</si>
  <si>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</si>
  <si>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</si>
  <si>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</si>
  <si>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</si>
  <si>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</si>
  <si>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</si>
  <si>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</si>
  <si>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</si>
  <si>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</si>
  <si>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</si>
  <si>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</si>
  <si>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</si>
  <si>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</si>
  <si>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</si>
  <si>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</si>
  <si>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</si>
  <si>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</si>
  <si>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</si>
  <si>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</si>
  <si>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</si>
  <si>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</si>
  <si>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</si>
  <si>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</si>
  <si>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</si>
  <si>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</si>
  <si>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</si>
  <si>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</si>
  <si>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</si>
  <si>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</si>
  <si>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</si>
  <si>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</si>
  <si>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</si>
  <si>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</si>
  <si>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</si>
  <si>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</si>
  <si>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</si>
  <si>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</si>
  <si>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</si>
  <si>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</si>
  <si>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</si>
  <si>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</si>
  <si>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</si>
  <si>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</si>
  <si>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</si>
  <si>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</si>
  <si>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</si>
  <si>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</si>
  <si>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</si>
  <si>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</si>
  <si>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</si>
  <si>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</si>
  <si>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</si>
  <si>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</si>
  <si>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</si>
  <si>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</si>
  <si>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</si>
  <si>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</si>
  <si>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</si>
  <si>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</si>
  <si>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</si>
  <si>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</si>
  <si>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</si>
  <si>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</si>
  <si>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</si>
  <si>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</si>
  <si>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</si>
  <si>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</si>
  <si>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</si>
  <si>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</si>
  <si>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</si>
  <si>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</si>
  <si>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</si>
  <si>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</si>
  <si>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</si>
  <si>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</si>
  <si>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</si>
  <si>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</si>
  <si>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</si>
  <si>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</si>
  <si>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</si>
  <si>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</si>
  <si>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</si>
  <si>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</si>
  <si>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</si>
  <si>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</si>
  <si>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</si>
  <si>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</si>
  <si>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</si>
  <si>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</si>
  <si>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</si>
  <si>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</si>
  <si>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</si>
  <si>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</si>
  <si>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</si>
  <si>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</si>
  <si>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</si>
  <si>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</si>
  <si>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</si>
  <si>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</si>
  <si>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</si>
  <si>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</si>
  <si>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</si>
  <si>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</si>
  <si>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</si>
  <si>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</si>
  <si>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</si>
  <si>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</si>
  <si>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</si>
  <si>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</si>
  <si>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</si>
  <si>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</si>
  <si>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</si>
  <si>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</si>
  <si>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</si>
  <si>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</si>
  <si>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</si>
  <si>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</si>
  <si>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</si>
  <si>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</si>
  <si>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</si>
  <si>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</si>
  <si>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</si>
  <si>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</si>
  <si>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</si>
  <si>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</si>
  <si>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</si>
  <si>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</si>
  <si>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</si>
  <si>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</si>
  <si>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</si>
  <si>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</si>
  <si>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</si>
  <si>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</si>
  <si>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</si>
  <si>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</si>
  <si>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</si>
  <si>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</si>
  <si>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</si>
  <si>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</si>
  <si>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</si>
  <si>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</si>
  <si>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</si>
  <si>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</si>
  <si>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</si>
  <si>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</si>
  <si>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</si>
  <si>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</si>
  <si>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</si>
  <si>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</si>
  <si>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</si>
  <si>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</si>
  <si>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</si>
  <si>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</si>
  <si>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</si>
  <si>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</si>
  <si>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</si>
  <si>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</si>
  <si>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</si>
  <si>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</si>
  <si>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</si>
  <si>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</si>
  <si>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</si>
  <si>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</si>
  <si>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</si>
  <si>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</si>
  <si>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</si>
  <si>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</si>
  <si>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</si>
  <si>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</si>
  <si>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</si>
  <si>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</si>
  <si>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</si>
  <si>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</si>
  <si>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</si>
  <si>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</si>
  <si>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</si>
  <si>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</si>
  <si>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</si>
  <si>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</si>
  <si>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</si>
  <si>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</si>
  <si>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</si>
  <si>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</si>
  <si>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</si>
  <si>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</si>
  <si>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</si>
  <si>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</si>
  <si>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</si>
  <si>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</si>
  <si>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</si>
  <si>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</si>
  <si>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</si>
  <si>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</si>
  <si>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</si>
  <si>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</si>
  <si>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</si>
  <si>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</si>
  <si>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</si>
  <si>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</si>
  <si>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</si>
  <si>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</si>
  <si>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</si>
  <si>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</si>
  <si>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</si>
  <si>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</si>
  <si>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</si>
  <si>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</si>
  <si>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</si>
  <si>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</si>
  <si>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</si>
  <si>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</si>
  <si>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</si>
  <si>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</si>
  <si>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</si>
  <si>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</si>
  <si>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</si>
  <si>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</si>
  <si>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</si>
  <si>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</si>
  <si>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</si>
  <si>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</si>
  <si>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</si>
  <si>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</si>
  <si>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</si>
  <si>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</si>
  <si>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</si>
  <si>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</si>
  <si>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</si>
  <si>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</si>
  <si>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</si>
  <si>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</si>
  <si>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</si>
  <si>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</si>
  <si>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</si>
  <si>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</si>
  <si>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</si>
  <si>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</si>
  <si>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</si>
  <si>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</si>
  <si>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</si>
  <si>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</si>
  <si>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</si>
  <si>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</si>
  <si>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</si>
  <si>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</si>
  <si>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</si>
  <si>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</si>
  <si>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</si>
  <si>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</si>
  <si>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</si>
  <si>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</si>
  <si>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</si>
  <si>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</si>
  <si>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</si>
  <si>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</si>
  <si>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b1144</t>
  </si>
  <si>
    <t>d1025</t>
  </si>
  <si>
    <t>c1320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</si>
</sst>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42643</v>
      </c>
      <c r="M6" s="1024"/>
      <c r="N6" s="1049" t="s">
        <v>1090</v>
      </c>
      <c r="O6" s="1013"/>
      <c r="P6" s="1050">
        <f>OTCHET!F9</f>
        <v>42643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42643</v>
      </c>
      <c r="H9" s="1024"/>
      <c r="I9" s="1074">
        <f>+L4</f>
        <v>2016</v>
      </c>
      <c r="J9" s="1075">
        <f>+L6</f>
        <v>42643</v>
      </c>
      <c r="K9" s="1076"/>
      <c r="L9" s="1077">
        <f>+L6</f>
        <v>42643</v>
      </c>
      <c r="M9" s="1076"/>
      <c r="N9" s="1078">
        <f>+L6</f>
        <v>42643</v>
      </c>
      <c r="O9" s="1079"/>
      <c r="P9" s="1080">
        <f>+L4</f>
        <v>2016</v>
      </c>
      <c r="Q9" s="1078">
        <f>+L6</f>
        <v>42643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4</v>
      </c>
      <c r="K19" s="1100"/>
      <c r="L19" s="1119">
        <f t="shared" si="4"/>
        <v>0</v>
      </c>
      <c r="M19" s="1100"/>
      <c r="N19" s="1120">
        <f t="shared" si="5"/>
        <v>4</v>
      </c>
      <c r="O19" s="1102"/>
      <c r="P19" s="1118">
        <f>+ROUND(+SUM(OTCHET!E82:E89),0)</f>
        <v>0</v>
      </c>
      <c r="Q19" s="1119">
        <f>+ROUND(+SUM(OTCHET!L82:L89),0)</f>
        <v>4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4</v>
      </c>
      <c r="K22" s="1100"/>
      <c r="L22" s="1131">
        <f>+ROUND(+SUM(L13:L21),0)</f>
        <v>0</v>
      </c>
      <c r="M22" s="1100"/>
      <c r="N22" s="1132">
        <f>+ROUND(+SUM(N13:N21),0)</f>
        <v>4</v>
      </c>
      <c r="O22" s="1102"/>
      <c r="P22" s="1130">
        <f>+ROUND(+SUM(P13:P21),0)</f>
        <v>0</v>
      </c>
      <c r="Q22" s="1131">
        <f>+ROUND(+SUM(Q13:Q21),0)</f>
        <v>4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4</v>
      </c>
      <c r="K47" s="1100"/>
      <c r="L47" s="1205">
        <f>+ROUND(L22+L27+L34+L39+L45,0)</f>
        <v>0</v>
      </c>
      <c r="M47" s="1100"/>
      <c r="N47" s="1206">
        <f>+ROUND(N22+N27+N34+N39+N45,0)</f>
        <v>4</v>
      </c>
      <c r="O47" s="1207"/>
      <c r="P47" s="1204">
        <f>+ROUND(P22+P27+P34+P39+P45,0)</f>
        <v>0</v>
      </c>
      <c r="Q47" s="1205">
        <f>+ROUND(Q22+Q27+Q34+Q39+Q45,0)</f>
        <v>4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10545</v>
      </c>
      <c r="K50" s="1100"/>
      <c r="L50" s="1107">
        <f>+IF($P$2=33,$Q50,0)</f>
        <v>0</v>
      </c>
      <c r="M50" s="1100"/>
      <c r="N50" s="1137">
        <f>+ROUND(+G50+J50+L50,0)</f>
        <v>10545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10545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281724</v>
      </c>
      <c r="K53" s="1100"/>
      <c r="L53" s="1125">
        <f>+IF($P$2=33,$Q53,0)</f>
        <v>0</v>
      </c>
      <c r="M53" s="1100"/>
      <c r="N53" s="1126">
        <f>+ROUND(+G53+J53+L53,0)</f>
        <v>281724</v>
      </c>
      <c r="O53" s="1102"/>
      <c r="P53" s="1124">
        <f>+ROUND(OTCHET!E186+OTCHET!E189,0)</f>
        <v>0</v>
      </c>
      <c r="Q53" s="1125">
        <f>+ROUND(OTCHET!L186+OTCHET!L189,0)</f>
        <v>281724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50952</v>
      </c>
      <c r="K54" s="1100"/>
      <c r="L54" s="1125">
        <f>+IF($P$2=33,$Q54,0)</f>
        <v>0</v>
      </c>
      <c r="M54" s="1100"/>
      <c r="N54" s="1126">
        <f>+ROUND(+G54+J54+L54,0)</f>
        <v>50952</v>
      </c>
      <c r="O54" s="1102"/>
      <c r="P54" s="1124">
        <f>+ROUND(OTCHET!E195+OTCHET!E203,0)</f>
        <v>0</v>
      </c>
      <c r="Q54" s="1125">
        <f>+ROUND(OTCHET!L195+OTCHET!L203,0)</f>
        <v>50952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343221</v>
      </c>
      <c r="K55" s="1100"/>
      <c r="L55" s="1213">
        <f>+ROUND(+SUM(L50:L54),0)</f>
        <v>0</v>
      </c>
      <c r="M55" s="1100"/>
      <c r="N55" s="1214">
        <f>+ROUND(+SUM(N50:N54),0)</f>
        <v>343221</v>
      </c>
      <c r="O55" s="1102"/>
      <c r="P55" s="1212">
        <f>+ROUND(+SUM(P50:P54),0)</f>
        <v>0</v>
      </c>
      <c r="Q55" s="1213">
        <f>+ROUND(+SUM(Q50:Q54),0)</f>
        <v>343221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343221</v>
      </c>
      <c r="K76" s="1100"/>
      <c r="L76" s="1238">
        <f>+ROUND(L55+L62+L66+L70+L74,0)</f>
        <v>0</v>
      </c>
      <c r="M76" s="1100"/>
      <c r="N76" s="1239">
        <f>+ROUND(N55+N62+N66+N70+N74,0)</f>
        <v>343221</v>
      </c>
      <c r="O76" s="1102"/>
      <c r="P76" s="1236">
        <f>+ROUND(P55+P62+P66+P70+P74,0)</f>
        <v>0</v>
      </c>
      <c r="Q76" s="1237">
        <f>+ROUND(Q55+Q62+Q66+Q70+Q74,0)</f>
        <v>343221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324202</v>
      </c>
      <c r="K78" s="1100"/>
      <c r="L78" s="1113">
        <f>+IF($P$2=33,$Q78,0)</f>
        <v>0</v>
      </c>
      <c r="M78" s="1100"/>
      <c r="N78" s="1114">
        <f>+ROUND(+G78+J78+L78,0)</f>
        <v>324202</v>
      </c>
      <c r="O78" s="1102"/>
      <c r="P78" s="1112">
        <f>+ROUND(OTCHET!E413,0)</f>
        <v>0</v>
      </c>
      <c r="Q78" s="1113">
        <f>+ROUND(OTCHET!L413,0)</f>
        <v>324202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26000</v>
      </c>
      <c r="K79" s="1100"/>
      <c r="L79" s="1125">
        <f>+IF($P$2=33,$Q79,0)</f>
        <v>0</v>
      </c>
      <c r="M79" s="1100"/>
      <c r="N79" s="1126">
        <f>+ROUND(+G79+J79+L79,0)</f>
        <v>26000</v>
      </c>
      <c r="O79" s="1102"/>
      <c r="P79" s="1124">
        <f>+ROUND(OTCHET!E423,0)</f>
        <v>0</v>
      </c>
      <c r="Q79" s="1125">
        <f>+ROUND(OTCHET!L423,0)</f>
        <v>26000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350202</v>
      </c>
      <c r="K80" s="1100"/>
      <c r="L80" s="1247">
        <f>+ROUND(L78+L79,0)</f>
        <v>0</v>
      </c>
      <c r="M80" s="1100"/>
      <c r="N80" s="1248">
        <f>+ROUND(N78+N79,0)</f>
        <v>350202</v>
      </c>
      <c r="O80" s="1102"/>
      <c r="P80" s="1246">
        <f>+ROUND(P78+P79,0)</f>
        <v>0</v>
      </c>
      <c r="Q80" s="1247">
        <f>+ROUND(Q78+Q79,0)</f>
        <v>350202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6985</v>
      </c>
      <c r="K82" s="1100"/>
      <c r="L82" s="1260">
        <f>+ROUND(L47,0)-ROUND(L76,0)+ROUND(L80,0)</f>
        <v>0</v>
      </c>
      <c r="M82" s="1100"/>
      <c r="N82" s="1261">
        <f>+ROUND(N47,0)-ROUND(N76,0)+ROUND(N80,0)</f>
        <v>6985</v>
      </c>
      <c r="O82" s="1262"/>
      <c r="P82" s="1259">
        <f>+ROUND(P47,0)-ROUND(P76,0)+ROUND(P80,0)</f>
        <v>0</v>
      </c>
      <c r="Q82" s="1260">
        <f>+ROUND(Q47,0)-ROUND(Q76,0)+ROUND(Q80,0)</f>
        <v>6985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-6985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-6985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-6985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15078</v>
      </c>
      <c r="K129" s="1100"/>
      <c r="L129" s="1125">
        <f>+IF($P$2=33,$Q129,0)</f>
        <v>0</v>
      </c>
      <c r="M129" s="1100"/>
      <c r="N129" s="1126">
        <f>+ROUND(+G129+J129+L129,0)</f>
        <v>15078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15078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6985</v>
      </c>
      <c r="K130" s="1100"/>
      <c r="L130" s="1300">
        <f>+ROUND(+L129-L127-L128,0)</f>
        <v>0</v>
      </c>
      <c r="M130" s="1100"/>
      <c r="N130" s="1301">
        <f>+ROUND(+N129-N127-N128,0)</f>
        <v>6985</v>
      </c>
      <c r="O130" s="1102"/>
      <c r="P130" s="1299">
        <f>+ROUND(+P129-P127-P128,0)</f>
        <v>0</v>
      </c>
      <c r="Q130" s="1300">
        <f>+ROUND(+Q129-Q127-Q128,0)</f>
        <v>6985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89" operator="notEqual" stopIfTrue="1">
      <formula>0</formula>
    </cfRule>
  </conditionalFormatting>
  <conditionalFormatting sqref="B131">
    <cfRule type="cellIs" priority="46" dxfId="190" operator="notEqual" stopIfTrue="1">
      <formula>0</formula>
    </cfRule>
    <cfRule type="cellIs" priority="34" dxfId="191" operator="equal">
      <formula>0</formula>
    </cfRule>
  </conditionalFormatting>
  <conditionalFormatting sqref="G2">
    <cfRule type="cellIs" priority="6" dxfId="76" operator="notEqual" stopIfTrue="1">
      <formula>0</formula>
    </cfRule>
    <cfRule type="cellIs" priority="7" dxfId="192" operator="equal" stopIfTrue="1">
      <formula>0</formula>
    </cfRule>
    <cfRule type="cellIs" priority="8" dxfId="193" operator="equal" stopIfTrue="1">
      <formula>0</formula>
    </cfRule>
    <cfRule type="cellIs" priority="45" dxfId="194" operator="equal">
      <formula>0</formula>
    </cfRule>
  </conditionalFormatting>
  <conditionalFormatting sqref="I2">
    <cfRule type="cellIs" priority="44" dxfId="194" operator="equal">
      <formula>0</formula>
    </cfRule>
  </conditionalFormatting>
  <conditionalFormatting sqref="F135:G136">
    <cfRule type="cellIs" priority="42" dxfId="19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95" operator="equal" stopIfTrue="1">
      <formula>"НЕРАВНЕНИЕ!"</formula>
    </cfRule>
  </conditionalFormatting>
  <conditionalFormatting sqref="L135:M136">
    <cfRule type="cellIs" priority="40" dxfId="195" operator="equal" stopIfTrue="1">
      <formula>"НЕРАВНЕНИЕ!"</formula>
    </cfRule>
  </conditionalFormatting>
  <conditionalFormatting sqref="F138:G139">
    <cfRule type="cellIs" priority="38" dxfId="19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95" operator="equal" stopIfTrue="1">
      <formula>"НЕРАВНЕНИЕ !"</formula>
    </cfRule>
  </conditionalFormatting>
  <conditionalFormatting sqref="L138:M139">
    <cfRule type="cellIs" priority="36" dxfId="195" operator="equal" stopIfTrue="1">
      <formula>"НЕРАВНЕНИЕ !"</formula>
    </cfRule>
  </conditionalFormatting>
  <conditionalFormatting sqref="I138:J139 L138:L139 N138:N139 F138:G139">
    <cfRule type="cellIs" priority="35" dxfId="195" operator="notEqual">
      <formula>0</formula>
    </cfRule>
  </conditionalFormatting>
  <conditionalFormatting sqref="I131:J131">
    <cfRule type="cellIs" priority="33" dxfId="189" operator="notEqual" stopIfTrue="1">
      <formula>0</formula>
    </cfRule>
  </conditionalFormatting>
  <conditionalFormatting sqref="L81">
    <cfRule type="cellIs" priority="28" dxfId="189" operator="notEqual" stopIfTrue="1">
      <formula>0</formula>
    </cfRule>
  </conditionalFormatting>
  <conditionalFormatting sqref="N81">
    <cfRule type="cellIs" priority="27" dxfId="189" operator="notEqual" stopIfTrue="1">
      <formula>0</formula>
    </cfRule>
  </conditionalFormatting>
  <conditionalFormatting sqref="L131">
    <cfRule type="cellIs" priority="32" dxfId="189" operator="notEqual" stopIfTrue="1">
      <formula>0</formula>
    </cfRule>
  </conditionalFormatting>
  <conditionalFormatting sqref="N131">
    <cfRule type="cellIs" priority="31" dxfId="189" operator="notEqual" stopIfTrue="1">
      <formula>0</formula>
    </cfRule>
  </conditionalFormatting>
  <conditionalFormatting sqref="F81:H81">
    <cfRule type="cellIs" priority="30" dxfId="189" operator="notEqual" stopIfTrue="1">
      <formula>0</formula>
    </cfRule>
  </conditionalFormatting>
  <conditionalFormatting sqref="I81:J81">
    <cfRule type="cellIs" priority="29" dxfId="189" operator="notEqual" stopIfTrue="1">
      <formula>0</formula>
    </cfRule>
  </conditionalFormatting>
  <conditionalFormatting sqref="B81">
    <cfRule type="cellIs" priority="25" dxfId="192" operator="equal">
      <formula>0</formula>
    </cfRule>
    <cfRule type="cellIs" priority="26" dxfId="190" operator="notEqual" stopIfTrue="1">
      <formula>0</formula>
    </cfRule>
  </conditionalFormatting>
  <conditionalFormatting sqref="P131:Q131">
    <cfRule type="cellIs" priority="24" dxfId="189" operator="notEqual" stopIfTrue="1">
      <formula>0</formula>
    </cfRule>
  </conditionalFormatting>
  <conditionalFormatting sqref="P135:Q136">
    <cfRule type="cellIs" priority="22" dxfId="19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9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95" operator="notEqual">
      <formula>0</formula>
    </cfRule>
  </conditionalFormatting>
  <conditionalFormatting sqref="P2">
    <cfRule type="cellIs" priority="14" dxfId="196" operator="equal" stopIfTrue="1">
      <formula>98</formula>
    </cfRule>
    <cfRule type="cellIs" priority="15" dxfId="197" operator="equal" stopIfTrue="1">
      <formula>96</formula>
    </cfRule>
    <cfRule type="cellIs" priority="16" dxfId="198" operator="equal" stopIfTrue="1">
      <formula>42</formula>
    </cfRule>
    <cfRule type="cellIs" priority="17" dxfId="199" operator="equal" stopIfTrue="1">
      <formula>97</formula>
    </cfRule>
    <cfRule type="cellIs" priority="18" dxfId="200" operator="equal" stopIfTrue="1">
      <formula>33</formula>
    </cfRule>
  </conditionalFormatting>
  <conditionalFormatting sqref="Q2">
    <cfRule type="cellIs" priority="9" dxfId="200" operator="equal" stopIfTrue="1">
      <formula>"Чужди средства"</formula>
    </cfRule>
    <cfRule type="cellIs" priority="10" dxfId="199" operator="equal" stopIfTrue="1">
      <formula>"СЕС - ДМП"</formula>
    </cfRule>
    <cfRule type="cellIs" priority="11" dxfId="198" operator="equal" stopIfTrue="1">
      <formula>"СЕС - РА"</formula>
    </cfRule>
    <cfRule type="cellIs" priority="12" dxfId="197" operator="equal" stopIfTrue="1">
      <formula>"СЕС - ДЕС"</formula>
    </cfRule>
    <cfRule type="cellIs" priority="13" dxfId="196" operator="equal" stopIfTrue="1">
      <formula>"СЕС - КСФ"</formula>
    </cfRule>
  </conditionalFormatting>
  <conditionalFormatting sqref="P81:Q81">
    <cfRule type="cellIs" priority="5" dxfId="189" operator="notEqual" stopIfTrue="1">
      <formula>0</formula>
    </cfRule>
  </conditionalFormatting>
  <conditionalFormatting sqref="T2:U2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42643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4</v>
      </c>
      <c r="G22" s="768">
        <f>+G23+G25+G36+G37</f>
        <v>4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4</v>
      </c>
      <c r="G25" s="787">
        <f>+G26+G30+G31+G32+G33</f>
        <v>4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4</v>
      </c>
      <c r="G26" s="792">
        <f>OTCHET!I75</f>
        <v>4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343221</v>
      </c>
      <c r="G38" s="852">
        <f>SUM(G39:G53)-G44-G46-G51-G52</f>
        <v>343221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6930</v>
      </c>
      <c r="G39" s="775">
        <f>OTCHET!I186</f>
        <v>6930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274794</v>
      </c>
      <c r="G40" s="820">
        <f>OTCHET!I189</f>
        <v>274794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50952</v>
      </c>
      <c r="G41" s="820">
        <f>+OTCHET!I195+OTCHET!I203</f>
        <v>50952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10545</v>
      </c>
      <c r="G42" s="820">
        <f>+OTCHET!I204+OTCHET!I222+OTCHET!I269</f>
        <v>10545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350202</v>
      </c>
      <c r="G54" s="898">
        <f>+G55+G56+G60</f>
        <v>350202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350202</v>
      </c>
      <c r="G56" s="907">
        <f>+OTCHET!I377+OTCHET!I385+OTCHET!I390+OTCHET!I393+OTCHET!I396+OTCHET!I399+OTCHET!I400+OTCHET!I403+OTCHET!I416+OTCHET!I417+OTCHET!I418+OTCHET!I419+OTCHET!I420</f>
        <v>350202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26000</v>
      </c>
      <c r="G57" s="911">
        <f>+OTCHET!I416+OTCHET!I417+OTCHET!I418+OTCHET!I419+OTCHET!I420</f>
        <v>26000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6985</v>
      </c>
      <c r="G62" s="933">
        <f>+G22-G38+G54-G61</f>
        <v>6985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-6985</v>
      </c>
      <c r="G64" s="943">
        <f>SUM(+G66+G74+G75+G82+G83+G84+G87+G88+G89+G90+G91+G92+G93)</f>
        <v>-6985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-15078</v>
      </c>
      <c r="G89" s="820">
        <f>+OTCHET!I567+OTCHET!I568+OTCHET!I569+OTCHET!I570+OTCHET!I571+OTCHET!I572+OTCHET!I573</f>
        <v>-15078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89" operator="notEqual" stopIfTrue="1">
      <formula>0</formula>
    </cfRule>
  </conditionalFormatting>
  <conditionalFormatting sqref="E103:I103">
    <cfRule type="cellIs" priority="19" dxfId="189" operator="notEqual" stopIfTrue="1">
      <formula>0</formula>
    </cfRule>
  </conditionalFormatting>
  <conditionalFormatting sqref="G105:H105 B105">
    <cfRule type="cellIs" priority="18" dxfId="205" operator="equal" stopIfTrue="1">
      <formula>0</formula>
    </cfRule>
  </conditionalFormatting>
  <conditionalFormatting sqref="I112 E108">
    <cfRule type="cellIs" priority="17" dxfId="193" operator="equal" stopIfTrue="1">
      <formula>0</formula>
    </cfRule>
  </conditionalFormatting>
  <conditionalFormatting sqref="E112:F112">
    <cfRule type="cellIs" priority="16" dxfId="193" operator="equal" stopIfTrue="1">
      <formula>0</formula>
    </cfRule>
  </conditionalFormatting>
  <conditionalFormatting sqref="E1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B103">
    <cfRule type="cellIs" priority="5" dxfId="190" operator="notEqual" stopIfTrue="1">
      <formula>0</formula>
    </cfRule>
  </conditionalFormatting>
  <conditionalFormatting sqref="I11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8"/>
  <sheetViews>
    <sheetView tabSelected="1" zoomScale="75" zoomScaleNormal="75" zoomScalePageLayoutView="0" workbookViewId="0" topLeftCell="B1007">
      <selection activeCell="D1025" sqref="D10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КСФ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42643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4</v>
      </c>
      <c r="J75" s="171">
        <f t="shared" si="13"/>
        <v>0</v>
      </c>
      <c r="K75" s="172">
        <f>SUM(K76:K89)</f>
        <v>0</v>
      </c>
      <c r="L75" s="1382">
        <f t="shared" si="13"/>
        <v>4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4</v>
      </c>
      <c r="J82" s="161">
        <v>0</v>
      </c>
      <c r="K82" s="162">
        <v>0</v>
      </c>
      <c r="L82" s="298">
        <f t="shared" si="14"/>
        <v>4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4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4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КСФ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42643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6930</v>
      </c>
      <c r="J186" s="278">
        <f t="shared" si="40"/>
        <v>0</v>
      </c>
      <c r="K186" s="279">
        <f t="shared" si="40"/>
        <v>0</v>
      </c>
      <c r="L186" s="276">
        <f t="shared" si="40"/>
        <v>6930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6930</v>
      </c>
      <c r="J187" s="286">
        <f t="shared" si="42"/>
        <v>0</v>
      </c>
      <c r="K187" s="287">
        <f t="shared" si="42"/>
        <v>0</v>
      </c>
      <c r="L187" s="284">
        <f t="shared" si="42"/>
        <v>6930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274794</v>
      </c>
      <c r="J189" s="278">
        <f t="shared" si="43"/>
        <v>0</v>
      </c>
      <c r="K189" s="279">
        <f t="shared" si="43"/>
        <v>0</v>
      </c>
      <c r="L189" s="276">
        <f t="shared" si="43"/>
        <v>274794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271048</v>
      </c>
      <c r="J190" s="286">
        <f t="shared" si="44"/>
        <v>0</v>
      </c>
      <c r="K190" s="287">
        <f t="shared" si="44"/>
        <v>0</v>
      </c>
      <c r="L190" s="284">
        <f t="shared" si="44"/>
        <v>271048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3746</v>
      </c>
      <c r="J191" s="300">
        <f t="shared" si="44"/>
        <v>0</v>
      </c>
      <c r="K191" s="301">
        <f t="shared" si="44"/>
        <v>0</v>
      </c>
      <c r="L191" s="298">
        <f t="shared" si="44"/>
        <v>3746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50952</v>
      </c>
      <c r="J195" s="278">
        <f t="shared" si="45"/>
        <v>0</v>
      </c>
      <c r="K195" s="279">
        <f t="shared" si="45"/>
        <v>0</v>
      </c>
      <c r="L195" s="276">
        <f t="shared" si="45"/>
        <v>50952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30912</v>
      </c>
      <c r="J196" s="286">
        <f t="shared" si="46"/>
        <v>0</v>
      </c>
      <c r="K196" s="287">
        <f t="shared" si="46"/>
        <v>0</v>
      </c>
      <c r="L196" s="284">
        <f t="shared" si="46"/>
        <v>30912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13564</v>
      </c>
      <c r="J199" s="300">
        <f t="shared" si="46"/>
        <v>0</v>
      </c>
      <c r="K199" s="301">
        <f t="shared" si="46"/>
        <v>0</v>
      </c>
      <c r="L199" s="298">
        <f t="shared" si="46"/>
        <v>13564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6476</v>
      </c>
      <c r="J200" s="300">
        <f t="shared" si="46"/>
        <v>0</v>
      </c>
      <c r="K200" s="301">
        <f t="shared" si="46"/>
        <v>0</v>
      </c>
      <c r="L200" s="298">
        <f t="shared" si="46"/>
        <v>6476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10545</v>
      </c>
      <c r="J204" s="278">
        <f t="shared" si="47"/>
        <v>0</v>
      </c>
      <c r="K204" s="279">
        <f t="shared" si="47"/>
        <v>0</v>
      </c>
      <c r="L204" s="313">
        <f t="shared" si="47"/>
        <v>10545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241</v>
      </c>
      <c r="J210" s="319">
        <f t="shared" si="48"/>
        <v>0</v>
      </c>
      <c r="K210" s="320">
        <f t="shared" si="48"/>
        <v>0</v>
      </c>
      <c r="L210" s="317">
        <f t="shared" si="48"/>
        <v>241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7014</v>
      </c>
      <c r="J211" s="325">
        <f t="shared" si="48"/>
        <v>0</v>
      </c>
      <c r="K211" s="326">
        <f t="shared" si="48"/>
        <v>0</v>
      </c>
      <c r="L211" s="323">
        <f t="shared" si="48"/>
        <v>7014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1848</v>
      </c>
      <c r="J220" s="300">
        <f t="shared" si="48"/>
        <v>0</v>
      </c>
      <c r="K220" s="301">
        <f t="shared" si="48"/>
        <v>0</v>
      </c>
      <c r="L220" s="298">
        <f t="shared" si="48"/>
        <v>1848</v>
      </c>
      <c r="M220" s="7">
        <f t="shared" si="41"/>
        <v>1</v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343221</v>
      </c>
      <c r="J299" s="400">
        <f t="shared" si="76"/>
        <v>0</v>
      </c>
      <c r="K299" s="401">
        <f t="shared" si="76"/>
        <v>0</v>
      </c>
      <c r="L299" s="398">
        <f t="shared" si="76"/>
        <v>343221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КСФ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42643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324202</v>
      </c>
      <c r="J393" s="447">
        <f t="shared" si="87"/>
        <v>0</v>
      </c>
      <c r="K393" s="448">
        <f>SUM(K394:K395)</f>
        <v>0</v>
      </c>
      <c r="L393" s="1384">
        <f t="shared" si="87"/>
        <v>324202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324202</v>
      </c>
      <c r="J394" s="155">
        <v>0</v>
      </c>
      <c r="K394" s="156">
        <v>0</v>
      </c>
      <c r="L394" s="1385">
        <f>I394+J394+K394</f>
        <v>324202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324202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324202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26000</v>
      </c>
      <c r="J418" s="488">
        <v>0</v>
      </c>
      <c r="K418" s="1485">
        <v>0</v>
      </c>
      <c r="L418" s="1384">
        <f>I418+J418+K418</f>
        <v>26000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26000</v>
      </c>
      <c r="J423" s="518">
        <f t="shared" si="95"/>
        <v>0</v>
      </c>
      <c r="K423" s="519">
        <f t="shared" si="95"/>
        <v>0</v>
      </c>
      <c r="L423" s="516">
        <f t="shared" si="95"/>
        <v>26000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КСФ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42643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6985</v>
      </c>
      <c r="J439" s="551">
        <f t="shared" si="96"/>
        <v>0</v>
      </c>
      <c r="K439" s="552">
        <f t="shared" si="96"/>
        <v>0</v>
      </c>
      <c r="L439" s="553">
        <f t="shared" si="96"/>
        <v>6985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-6985</v>
      </c>
      <c r="J440" s="558">
        <f t="shared" si="97"/>
        <v>0</v>
      </c>
      <c r="K440" s="559">
        <f t="shared" si="97"/>
        <v>0</v>
      </c>
      <c r="L440" s="560">
        <f>+L591</f>
        <v>-6985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КСФ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42643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-6985</v>
      </c>
      <c r="J560" s="584">
        <f t="shared" si="124"/>
        <v>0</v>
      </c>
      <c r="K560" s="585">
        <f t="shared" si="124"/>
        <v>0</v>
      </c>
      <c r="L560" s="582">
        <f t="shared" si="124"/>
        <v>-6985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-15078</v>
      </c>
      <c r="J567" s="161">
        <v>0</v>
      </c>
      <c r="K567" s="589">
        <v>0</v>
      </c>
      <c r="L567" s="1386">
        <f t="shared" si="125"/>
        <v>-15078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-6985</v>
      </c>
      <c r="J591" s="668">
        <f t="shared" si="129"/>
        <v>0</v>
      </c>
      <c r="K591" s="670">
        <f t="shared" si="129"/>
        <v>0</v>
      </c>
      <c r="L591" s="666">
        <f t="shared" si="129"/>
        <v>-6985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КСФ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42643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1848</v>
      </c>
      <c r="J640" s="278">
        <f t="shared" si="136"/>
        <v>0</v>
      </c>
      <c r="K640" s="279">
        <f t="shared" si="136"/>
        <v>0</v>
      </c>
      <c r="L640" s="313">
        <f t="shared" si="136"/>
        <v>1848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>
        <v>0</v>
      </c>
      <c r="G656" s="161">
        <v>0</v>
      </c>
      <c r="H656" s="1430">
        <v>0</v>
      </c>
      <c r="I656" s="160">
        <v>1848</v>
      </c>
      <c r="J656" s="161">
        <v>0</v>
      </c>
      <c r="K656" s="1430">
        <v>0</v>
      </c>
      <c r="L656" s="298">
        <f t="shared" si="138"/>
        <v>1848</v>
      </c>
      <c r="M656" s="12">
        <f t="shared" si="131"/>
        <v>1</v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1848</v>
      </c>
      <c r="J736" s="400">
        <f t="shared" si="164"/>
        <v>0</v>
      </c>
      <c r="K736" s="401">
        <f t="shared" si="164"/>
        <v>0</v>
      </c>
      <c r="L736" s="398">
        <f t="shared" si="164"/>
        <v>1848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56" t="str">
        <f>$B$7</f>
        <v>ОТЧЕТНИ ДАННИ ПО ЕБК ЗА СМЕТКИТЕ ЗА СРЕДСТВАТА ОТ ЕВРОПЕЙСКИЯ СЪЮЗ - КСФ</v>
      </c>
      <c r="C741" s="1757"/>
      <c r="D741" s="1757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26">
        <f>$B$9</f>
        <v>0</v>
      </c>
      <c r="C743" s="1727"/>
      <c r="D743" s="1728"/>
      <c r="E743" s="115">
        <f>$E$9</f>
        <v>42370</v>
      </c>
      <c r="F743" s="229">
        <f>$F$9</f>
        <v>42643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695" t="s">
        <v>935</v>
      </c>
      <c r="F750" s="1696"/>
      <c r="G750" s="1696"/>
      <c r="H750" s="1697"/>
      <c r="I750" s="1704" t="s">
        <v>936</v>
      </c>
      <c r="J750" s="1705"/>
      <c r="K750" s="1705"/>
      <c r="L750" s="1706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5533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5533</v>
      </c>
      <c r="D755" s="1462" t="s">
        <v>619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24" t="s">
        <v>803</v>
      </c>
      <c r="D757" s="1725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6930</v>
      </c>
      <c r="J757" s="278">
        <f t="shared" si="165"/>
        <v>0</v>
      </c>
      <c r="K757" s="279">
        <f t="shared" si="165"/>
        <v>0</v>
      </c>
      <c r="L757" s="276">
        <f t="shared" si="165"/>
        <v>6930</v>
      </c>
      <c r="M757" s="12">
        <f>(IF($E757&lt;&gt;0,$M$2,IF($L757&lt;&gt;0,$M$2,"")))</f>
        <v>1</v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>
        <v>0</v>
      </c>
      <c r="G758" s="155">
        <v>0</v>
      </c>
      <c r="H758" s="1425">
        <v>0</v>
      </c>
      <c r="I758" s="154">
        <v>6930</v>
      </c>
      <c r="J758" s="155">
        <v>0</v>
      </c>
      <c r="K758" s="1425">
        <v>0</v>
      </c>
      <c r="L758" s="284">
        <f>I758+J758+K758</f>
        <v>6930</v>
      </c>
      <c r="M758" s="12">
        <f aca="true" t="shared" si="166" ref="M758:M823">(IF($E758&lt;&gt;0,$M$2,IF($L758&lt;&gt;0,$M$2,"")))</f>
        <v>1</v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20" t="s">
        <v>806</v>
      </c>
      <c r="D760" s="1721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94614</v>
      </c>
      <c r="J760" s="278">
        <f t="shared" si="167"/>
        <v>0</v>
      </c>
      <c r="K760" s="279">
        <f t="shared" si="167"/>
        <v>0</v>
      </c>
      <c r="L760" s="276">
        <f t="shared" si="167"/>
        <v>94614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>
        <v>0</v>
      </c>
      <c r="G761" s="155">
        <v>0</v>
      </c>
      <c r="H761" s="1425">
        <v>0</v>
      </c>
      <c r="I761" s="154">
        <v>94614</v>
      </c>
      <c r="J761" s="155">
        <v>0</v>
      </c>
      <c r="K761" s="1425">
        <v>0</v>
      </c>
      <c r="L761" s="284">
        <f>I761+J761+K761</f>
        <v>94614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/>
      <c r="G762" s="161"/>
      <c r="H762" s="1430"/>
      <c r="I762" s="160"/>
      <c r="J762" s="161"/>
      <c r="K762" s="1430"/>
      <c r="L762" s="298">
        <f>I762+J762+K762</f>
        <v>0</v>
      </c>
      <c r="M762" s="12">
        <f t="shared" si="166"/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22" t="s">
        <v>209</v>
      </c>
      <c r="D766" s="1723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18535</v>
      </c>
      <c r="J766" s="278">
        <f t="shared" si="168"/>
        <v>0</v>
      </c>
      <c r="K766" s="279">
        <f t="shared" si="168"/>
        <v>0</v>
      </c>
      <c r="L766" s="276">
        <f t="shared" si="168"/>
        <v>18535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>
        <v>0</v>
      </c>
      <c r="G767" s="155">
        <v>0</v>
      </c>
      <c r="H767" s="1425">
        <v>0</v>
      </c>
      <c r="I767" s="154">
        <v>10756</v>
      </c>
      <c r="J767" s="155">
        <v>0</v>
      </c>
      <c r="K767" s="1425">
        <v>0</v>
      </c>
      <c r="L767" s="284">
        <f aca="true" t="shared" si="170" ref="L767:L774">I767+J767+K767</f>
        <v>10756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>
        <v>0</v>
      </c>
      <c r="G770" s="161">
        <v>0</v>
      </c>
      <c r="H770" s="1430">
        <v>0</v>
      </c>
      <c r="I770" s="160">
        <v>5046</v>
      </c>
      <c r="J770" s="161">
        <v>0</v>
      </c>
      <c r="K770" s="1430">
        <v>0</v>
      </c>
      <c r="L770" s="298">
        <f t="shared" si="170"/>
        <v>5046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>
        <v>0</v>
      </c>
      <c r="G771" s="161">
        <v>0</v>
      </c>
      <c r="H771" s="1430">
        <v>0</v>
      </c>
      <c r="I771" s="160">
        <v>2733</v>
      </c>
      <c r="J771" s="161">
        <v>0</v>
      </c>
      <c r="K771" s="1430">
        <v>0</v>
      </c>
      <c r="L771" s="298">
        <f t="shared" si="170"/>
        <v>2733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33" t="s">
        <v>214</v>
      </c>
      <c r="D774" s="1734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20" t="s">
        <v>215</v>
      </c>
      <c r="D775" s="1721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0</v>
      </c>
      <c r="J775" s="278">
        <f t="shared" si="171"/>
        <v>0</v>
      </c>
      <c r="K775" s="279">
        <f t="shared" si="171"/>
        <v>0</v>
      </c>
      <c r="L775" s="313">
        <f t="shared" si="171"/>
        <v>0</v>
      </c>
      <c r="M775" s="12">
        <f t="shared" si="166"/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/>
      <c r="G782" s="458"/>
      <c r="H782" s="1438"/>
      <c r="I782" s="457"/>
      <c r="J782" s="458"/>
      <c r="K782" s="1438"/>
      <c r="L782" s="323">
        <f t="shared" si="173"/>
        <v>0</v>
      </c>
      <c r="M782" s="12">
        <f t="shared" si="166"/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31" t="s">
        <v>290</v>
      </c>
      <c r="D793" s="1732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31" t="s">
        <v>780</v>
      </c>
      <c r="D797" s="1732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31" t="s">
        <v>234</v>
      </c>
      <c r="D803" s="1732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31" t="s">
        <v>236</v>
      </c>
      <c r="D806" s="1732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37" t="s">
        <v>237</v>
      </c>
      <c r="D807" s="1738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37" t="s">
        <v>238</v>
      </c>
      <c r="D808" s="1738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37" t="s">
        <v>1759</v>
      </c>
      <c r="D809" s="1738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31" t="s">
        <v>239</v>
      </c>
      <c r="D810" s="1732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31" t="s">
        <v>251</v>
      </c>
      <c r="D824" s="1732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31" t="s">
        <v>252</v>
      </c>
      <c r="D825" s="1732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31" t="s">
        <v>253</v>
      </c>
      <c r="D826" s="1732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31" t="s">
        <v>254</v>
      </c>
      <c r="D827" s="1732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31" t="s">
        <v>1760</v>
      </c>
      <c r="D834" s="1732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31" t="s">
        <v>1757</v>
      </c>
      <c r="D838" s="1732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31" t="s">
        <v>1758</v>
      </c>
      <c r="D839" s="1732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37" t="s">
        <v>264</v>
      </c>
      <c r="D840" s="1738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31" t="s">
        <v>291</v>
      </c>
      <c r="D841" s="1732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35" t="s">
        <v>265</v>
      </c>
      <c r="D844" s="1736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35" t="s">
        <v>266</v>
      </c>
      <c r="D845" s="1736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35" t="s">
        <v>679</v>
      </c>
      <c r="D853" s="1736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35" t="s">
        <v>741</v>
      </c>
      <c r="D856" s="1736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31" t="s">
        <v>742</v>
      </c>
      <c r="D857" s="1732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39" t="s">
        <v>987</v>
      </c>
      <c r="D862" s="1740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1" t="s">
        <v>750</v>
      </c>
      <c r="D866" s="1742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1" t="s">
        <v>750</v>
      </c>
      <c r="D867" s="1742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120079</v>
      </c>
      <c r="J871" s="400">
        <f t="shared" si="199"/>
        <v>0</v>
      </c>
      <c r="K871" s="401">
        <f t="shared" si="199"/>
        <v>0</v>
      </c>
      <c r="L871" s="398">
        <f t="shared" si="199"/>
        <v>120079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56" t="str">
        <f>$B$7</f>
        <v>ОТЧЕТНИ ДАННИ ПО ЕБК ЗА СМЕТКИТЕ ЗА СРЕДСТВАТА ОТ ЕВРОПЕЙСКИЯ СЪЮЗ - КСФ</v>
      </c>
      <c r="C876" s="1757"/>
      <c r="D876" s="1757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26">
        <f>$B$9</f>
        <v>0</v>
      </c>
      <c r="C878" s="1727"/>
      <c r="D878" s="1728"/>
      <c r="E878" s="115">
        <f>$E$9</f>
        <v>42370</v>
      </c>
      <c r="F878" s="229">
        <f>$F$9</f>
        <v>42643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89" t="str">
        <f>$B$12</f>
        <v>Криводол</v>
      </c>
      <c r="C881" s="1790"/>
      <c r="D881" s="1791"/>
      <c r="E881" s="413" t="s">
        <v>956</v>
      </c>
      <c r="F881" s="1365" t="str">
        <f>$F$12</f>
        <v>5606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98</v>
      </c>
      <c r="F883" s="417" t="str">
        <f>$F$15</f>
        <v>СЕС - КСФ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695" t="s">
        <v>935</v>
      </c>
      <c r="F885" s="1696"/>
      <c r="G885" s="1696"/>
      <c r="H885" s="1697"/>
      <c r="I885" s="1704" t="s">
        <v>936</v>
      </c>
      <c r="J885" s="1705"/>
      <c r="K885" s="1705"/>
      <c r="L885" s="1706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str">
        <f>VLOOKUP(D888,OP_LIST2,2,FALSE)</f>
        <v>98301</v>
      </c>
      <c r="D888" s="1462" t="s">
        <v>709</v>
      </c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5562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15.75">
      <c r="A890" s="23"/>
      <c r="B890" s="1460"/>
      <c r="C890" s="1601">
        <f>+C889</f>
        <v>5562</v>
      </c>
      <c r="D890" s="1462" t="s">
        <v>635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24" t="s">
        <v>803</v>
      </c>
      <c r="D892" s="1725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20" t="s">
        <v>806</v>
      </c>
      <c r="D895" s="1721"/>
      <c r="E895" s="276">
        <f aca="true" t="shared" si="202" ref="E895:L895">SUM(E896:E900)</f>
        <v>0</v>
      </c>
      <c r="F895" s="277">
        <f t="shared" si="202"/>
        <v>0</v>
      </c>
      <c r="G895" s="278">
        <f t="shared" si="202"/>
        <v>0</v>
      </c>
      <c r="H895" s="279">
        <f>SUM(H896:H900)</f>
        <v>0</v>
      </c>
      <c r="I895" s="277">
        <f t="shared" si="202"/>
        <v>180180</v>
      </c>
      <c r="J895" s="278">
        <f t="shared" si="202"/>
        <v>0</v>
      </c>
      <c r="K895" s="279">
        <f t="shared" si="202"/>
        <v>0</v>
      </c>
      <c r="L895" s="276">
        <f t="shared" si="202"/>
        <v>180180</v>
      </c>
      <c r="M895" s="12">
        <f t="shared" si="201"/>
        <v>1</v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>
        <v>0</v>
      </c>
      <c r="G896" s="155">
        <v>0</v>
      </c>
      <c r="H896" s="1425">
        <v>0</v>
      </c>
      <c r="I896" s="154">
        <v>176434</v>
      </c>
      <c r="J896" s="155">
        <v>0</v>
      </c>
      <c r="K896" s="1425">
        <v>0</v>
      </c>
      <c r="L896" s="284">
        <f>I896+J896+K896</f>
        <v>176434</v>
      </c>
      <c r="M896" s="12">
        <f t="shared" si="201"/>
        <v>1</v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0</v>
      </c>
      <c r="F897" s="160">
        <v>0</v>
      </c>
      <c r="G897" s="161">
        <v>0</v>
      </c>
      <c r="H897" s="1430">
        <v>0</v>
      </c>
      <c r="I897" s="160">
        <v>3746</v>
      </c>
      <c r="J897" s="161">
        <v>0</v>
      </c>
      <c r="K897" s="1430">
        <v>0</v>
      </c>
      <c r="L897" s="298">
        <f>I897+J897+K897</f>
        <v>3746</v>
      </c>
      <c r="M897" s="12">
        <f t="shared" si="201"/>
        <v>1</v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22" t="s">
        <v>209</v>
      </c>
      <c r="D901" s="1723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32417</v>
      </c>
      <c r="J901" s="278">
        <f t="shared" si="203"/>
        <v>0</v>
      </c>
      <c r="K901" s="279">
        <f t="shared" si="203"/>
        <v>0</v>
      </c>
      <c r="L901" s="276">
        <f t="shared" si="203"/>
        <v>32417</v>
      </c>
      <c r="M901" s="12">
        <f t="shared" si="201"/>
        <v>1</v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>
        <v>0</v>
      </c>
      <c r="G902" s="155">
        <v>0</v>
      </c>
      <c r="H902" s="1425">
        <v>0</v>
      </c>
      <c r="I902" s="154">
        <v>20156</v>
      </c>
      <c r="J902" s="155">
        <v>0</v>
      </c>
      <c r="K902" s="1425">
        <v>0</v>
      </c>
      <c r="L902" s="284">
        <f aca="true" t="shared" si="205" ref="L902:L909">I902+J902+K902</f>
        <v>20156</v>
      </c>
      <c r="M902" s="12">
        <f t="shared" si="201"/>
        <v>1</v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>
        <v>0</v>
      </c>
      <c r="G905" s="161">
        <v>0</v>
      </c>
      <c r="H905" s="1430">
        <v>0</v>
      </c>
      <c r="I905" s="160">
        <v>8518</v>
      </c>
      <c r="J905" s="161">
        <v>0</v>
      </c>
      <c r="K905" s="1430">
        <v>0</v>
      </c>
      <c r="L905" s="298">
        <f t="shared" si="205"/>
        <v>8518</v>
      </c>
      <c r="M905" s="12">
        <f t="shared" si="201"/>
        <v>1</v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>
        <v>0</v>
      </c>
      <c r="G906" s="161">
        <v>0</v>
      </c>
      <c r="H906" s="1430">
        <v>0</v>
      </c>
      <c r="I906" s="160">
        <v>3743</v>
      </c>
      <c r="J906" s="161">
        <v>0</v>
      </c>
      <c r="K906" s="1430">
        <v>0</v>
      </c>
      <c r="L906" s="298">
        <f t="shared" si="205"/>
        <v>3743</v>
      </c>
      <c r="M906" s="12">
        <f t="shared" si="201"/>
        <v>1</v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33" t="s">
        <v>214</v>
      </c>
      <c r="D909" s="1734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20" t="s">
        <v>215</v>
      </c>
      <c r="D910" s="1721"/>
      <c r="E910" s="313">
        <f aca="true" t="shared" si="206" ref="E910:L910">SUM(E911:E927)</f>
        <v>0</v>
      </c>
      <c r="F910" s="277">
        <f t="shared" si="206"/>
        <v>0</v>
      </c>
      <c r="G910" s="278">
        <f t="shared" si="206"/>
        <v>0</v>
      </c>
      <c r="H910" s="279">
        <f>SUM(H911:H927)</f>
        <v>0</v>
      </c>
      <c r="I910" s="277">
        <f t="shared" si="206"/>
        <v>7014</v>
      </c>
      <c r="J910" s="278">
        <f t="shared" si="206"/>
        <v>0</v>
      </c>
      <c r="K910" s="279">
        <f t="shared" si="206"/>
        <v>0</v>
      </c>
      <c r="L910" s="313">
        <f t="shared" si="206"/>
        <v>7014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/>
      <c r="G911" s="155"/>
      <c r="H911" s="1425"/>
      <c r="I911" s="154"/>
      <c r="J911" s="155"/>
      <c r="K911" s="1425"/>
      <c r="L911" s="284">
        <f aca="true" t="shared" si="208" ref="L911:L927">I911+J911+K911</f>
        <v>0</v>
      </c>
      <c r="M911" s="12">
        <f t="shared" si="201"/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/>
      <c r="G916" s="167"/>
      <c r="H916" s="1426"/>
      <c r="I916" s="166"/>
      <c r="J916" s="167"/>
      <c r="K916" s="1426"/>
      <c r="L916" s="317">
        <f t="shared" si="208"/>
        <v>0</v>
      </c>
      <c r="M916" s="12">
        <f t="shared" si="201"/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>
        <v>0</v>
      </c>
      <c r="G917" s="458">
        <v>0</v>
      </c>
      <c r="H917" s="1438">
        <v>0</v>
      </c>
      <c r="I917" s="457">
        <v>7014</v>
      </c>
      <c r="J917" s="458">
        <v>0</v>
      </c>
      <c r="K917" s="1438">
        <v>0</v>
      </c>
      <c r="L917" s="323">
        <f t="shared" si="208"/>
        <v>7014</v>
      </c>
      <c r="M917" s="12">
        <f t="shared" si="201"/>
        <v>1</v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731" t="s">
        <v>290</v>
      </c>
      <c r="D928" s="1732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731" t="s">
        <v>780</v>
      </c>
      <c r="D932" s="1732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731" t="s">
        <v>234</v>
      </c>
      <c r="D938" s="1732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731" t="s">
        <v>236</v>
      </c>
      <c r="D941" s="1732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37" t="s">
        <v>237</v>
      </c>
      <c r="D942" s="1738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37" t="s">
        <v>238</v>
      </c>
      <c r="D943" s="1738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37" t="s">
        <v>1759</v>
      </c>
      <c r="D944" s="1738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731" t="s">
        <v>239</v>
      </c>
      <c r="D945" s="1732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731" t="s">
        <v>251</v>
      </c>
      <c r="D959" s="1732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731" t="s">
        <v>252</v>
      </c>
      <c r="D960" s="1732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731" t="s">
        <v>253</v>
      </c>
      <c r="D961" s="1732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731" t="s">
        <v>254</v>
      </c>
      <c r="D962" s="1732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731" t="s">
        <v>1760</v>
      </c>
      <c r="D969" s="1732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731" t="s">
        <v>1757</v>
      </c>
      <c r="D973" s="1732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731" t="s">
        <v>1758</v>
      </c>
      <c r="D974" s="1732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37" t="s">
        <v>264</v>
      </c>
      <c r="D975" s="1738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731" t="s">
        <v>291</v>
      </c>
      <c r="D976" s="1732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35" t="s">
        <v>265</v>
      </c>
      <c r="D979" s="1736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35" t="s">
        <v>266</v>
      </c>
      <c r="D980" s="1736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35" t="s">
        <v>679</v>
      </c>
      <c r="D988" s="1736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35" t="s">
        <v>741</v>
      </c>
      <c r="D991" s="1736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731" t="s">
        <v>742</v>
      </c>
      <c r="D992" s="1732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39" t="s">
        <v>987</v>
      </c>
      <c r="D997" s="1740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741" t="s">
        <v>750</v>
      </c>
      <c r="D1001" s="1742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741" t="s">
        <v>750</v>
      </c>
      <c r="D1002" s="1742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0</v>
      </c>
      <c r="F1006" s="399">
        <f t="shared" si="234"/>
        <v>0</v>
      </c>
      <c r="G1006" s="400">
        <f t="shared" si="234"/>
        <v>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219611</v>
      </c>
      <c r="J1006" s="400">
        <f t="shared" si="234"/>
        <v>0</v>
      </c>
      <c r="K1006" s="401">
        <f t="shared" si="234"/>
        <v>0</v>
      </c>
      <c r="L1006" s="398">
        <f t="shared" si="234"/>
        <v>219611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3" ht="15">
      <c r="A1009" s="23">
        <v>780</v>
      </c>
      <c r="B1009" s="6"/>
      <c r="C1009" s="6"/>
      <c r="D1009" s="525"/>
      <c r="E1009" s="38"/>
      <c r="F1009" s="38"/>
      <c r="G1009" s="38"/>
      <c r="H1009" s="38"/>
      <c r="I1009" s="38"/>
      <c r="J1009" s="38"/>
      <c r="K1009" s="38"/>
      <c r="L1009" s="38"/>
      <c r="M1009" s="7">
        <f>(IF($E1141&lt;&gt;0,$M$2,IF($L1141&lt;&gt;0,$M$2,"")))</f>
        <v>1</v>
      </c>
    </row>
    <row r="1010" spans="1:13" ht="15">
      <c r="A1010" s="23">
        <v>785</v>
      </c>
      <c r="B1010" s="6"/>
      <c r="C1010" s="1370"/>
      <c r="D1010" s="1371"/>
      <c r="E1010" s="38"/>
      <c r="F1010" s="38"/>
      <c r="G1010" s="38"/>
      <c r="H1010" s="38"/>
      <c r="I1010" s="38"/>
      <c r="J1010" s="38"/>
      <c r="K1010" s="38"/>
      <c r="L1010" s="38"/>
      <c r="M1010" s="7">
        <f>(IF($E1141&lt;&gt;0,$M$2,IF($L1141&lt;&gt;0,$M$2,"")))</f>
        <v>1</v>
      </c>
    </row>
    <row r="1011" spans="1:13" ht="15.75">
      <c r="A1011" s="23">
        <v>790</v>
      </c>
      <c r="B1011" s="1756" t="str">
        <f>$B$7</f>
        <v>ОТЧЕТНИ ДАННИ ПО ЕБК ЗА СМЕТКИТЕ ЗА СРЕДСТВАТА ОТ ЕВРОПЕЙСКИЯ СЪЮЗ - КСФ</v>
      </c>
      <c r="C1011" s="1757"/>
      <c r="D1011" s="1757"/>
      <c r="E1011" s="245"/>
      <c r="F1011" s="245"/>
      <c r="G1011" s="240"/>
      <c r="H1011" s="240"/>
      <c r="I1011" s="240"/>
      <c r="J1011" s="240"/>
      <c r="K1011" s="240"/>
      <c r="L1011" s="240"/>
      <c r="M1011" s="7">
        <f>(IF($E1141&lt;&gt;0,$M$2,IF($L1141&lt;&gt;0,$M$2,"")))</f>
        <v>1</v>
      </c>
    </row>
    <row r="1012" spans="1:13" ht="15.75">
      <c r="A1012" s="23">
        <v>795</v>
      </c>
      <c r="B1012" s="231"/>
      <c r="C1012" s="394"/>
      <c r="D1012" s="403"/>
      <c r="E1012" s="409" t="s">
        <v>502</v>
      </c>
      <c r="F1012" s="409" t="s">
        <v>897</v>
      </c>
      <c r="G1012" s="240"/>
      <c r="H1012" s="1367" t="s">
        <v>1349</v>
      </c>
      <c r="I1012" s="1368"/>
      <c r="J1012" s="1369"/>
      <c r="K1012" s="240"/>
      <c r="L1012" s="240"/>
      <c r="M1012" s="7">
        <f>(IF($E1141&lt;&gt;0,$M$2,IF($L1141&lt;&gt;0,$M$2,"")))</f>
        <v>1</v>
      </c>
    </row>
    <row r="1013" spans="1:13" ht="18">
      <c r="A1013" s="22">
        <v>805</v>
      </c>
      <c r="B1013" s="1726">
        <f>$B$9</f>
        <v>0</v>
      </c>
      <c r="C1013" s="1727"/>
      <c r="D1013" s="1728"/>
      <c r="E1013" s="115">
        <f>$E$9</f>
        <v>42370</v>
      </c>
      <c r="F1013" s="229">
        <f>$F$9</f>
        <v>42643</v>
      </c>
      <c r="G1013" s="240"/>
      <c r="H1013" s="240"/>
      <c r="I1013" s="240"/>
      <c r="J1013" s="240"/>
      <c r="K1013" s="240"/>
      <c r="L1013" s="240"/>
      <c r="M1013" s="7">
        <f>(IF($E1141&lt;&gt;0,$M$2,IF($L1141&lt;&gt;0,$M$2,"")))</f>
        <v>1</v>
      </c>
    </row>
    <row r="1014" spans="1:13" ht="15">
      <c r="A1014" s="23">
        <v>810</v>
      </c>
      <c r="B1014" s="230" t="str">
        <f>$B$10</f>
        <v>(наименование на разпоредителя с бюджет)</v>
      </c>
      <c r="C1014" s="231"/>
      <c r="D1014" s="232"/>
      <c r="E1014" s="240"/>
      <c r="F1014" s="240"/>
      <c r="G1014" s="240"/>
      <c r="H1014" s="240"/>
      <c r="I1014" s="240"/>
      <c r="J1014" s="240"/>
      <c r="K1014" s="240"/>
      <c r="L1014" s="240"/>
      <c r="M1014" s="7">
        <f>(IF($E1141&lt;&gt;0,$M$2,IF($L1141&lt;&gt;0,$M$2,"")))</f>
        <v>1</v>
      </c>
    </row>
    <row r="1015" spans="1:13" ht="15">
      <c r="A1015" s="23">
        <v>815</v>
      </c>
      <c r="B1015" s="230"/>
      <c r="C1015" s="231"/>
      <c r="D1015" s="232"/>
      <c r="E1015" s="240"/>
      <c r="F1015" s="240"/>
      <c r="G1015" s="240"/>
      <c r="H1015" s="240"/>
      <c r="I1015" s="240"/>
      <c r="J1015" s="240"/>
      <c r="K1015" s="240"/>
      <c r="L1015" s="240"/>
      <c r="M1015" s="7">
        <f>(IF($E1141&lt;&gt;0,$M$2,IF($L1141&lt;&gt;0,$M$2,"")))</f>
        <v>1</v>
      </c>
    </row>
    <row r="1016" spans="1:13" ht="18">
      <c r="A1016" s="28">
        <v>525</v>
      </c>
      <c r="B1016" s="1789" t="str">
        <f>$B$12</f>
        <v>Криводол</v>
      </c>
      <c r="C1016" s="1790"/>
      <c r="D1016" s="1791"/>
      <c r="E1016" s="413" t="s">
        <v>956</v>
      </c>
      <c r="F1016" s="1365" t="str">
        <f>$F$12</f>
        <v>5606</v>
      </c>
      <c r="G1016" s="240"/>
      <c r="H1016" s="240"/>
      <c r="I1016" s="240"/>
      <c r="J1016" s="240"/>
      <c r="K1016" s="240"/>
      <c r="L1016" s="240"/>
      <c r="M1016" s="7">
        <f>(IF($E1141&lt;&gt;0,$M$2,IF($L1141&lt;&gt;0,$M$2,"")))</f>
        <v>1</v>
      </c>
    </row>
    <row r="1017" spans="1:13" ht="15.75">
      <c r="A1017" s="22">
        <v>820</v>
      </c>
      <c r="B1017" s="236" t="str">
        <f>$B$13</f>
        <v>(наименование на първостепенния разпоредител с бюджет)</v>
      </c>
      <c r="C1017" s="231"/>
      <c r="D1017" s="232"/>
      <c r="E1017" s="1366"/>
      <c r="F1017" s="245"/>
      <c r="G1017" s="240"/>
      <c r="H1017" s="240"/>
      <c r="I1017" s="240"/>
      <c r="J1017" s="240"/>
      <c r="K1017" s="240"/>
      <c r="L1017" s="240"/>
      <c r="M1017" s="7">
        <f>(IF($E1141&lt;&gt;0,$M$2,IF($L1141&lt;&gt;0,$M$2,"")))</f>
        <v>1</v>
      </c>
    </row>
    <row r="1018" spans="1:13" ht="18">
      <c r="A1018" s="23">
        <v>821</v>
      </c>
      <c r="B1018" s="239"/>
      <c r="C1018" s="240"/>
      <c r="D1018" s="124" t="s">
        <v>957</v>
      </c>
      <c r="E1018" s="241">
        <f>$E$15</f>
        <v>98</v>
      </c>
      <c r="F1018" s="417" t="str">
        <f>$F$15</f>
        <v>СЕС - КСФ</v>
      </c>
      <c r="G1018" s="221"/>
      <c r="H1018" s="221"/>
      <c r="I1018" s="221"/>
      <c r="J1018" s="221"/>
      <c r="K1018" s="221"/>
      <c r="L1018" s="221"/>
      <c r="M1018" s="7">
        <f>(IF($E1141&lt;&gt;0,$M$2,IF($L1141&lt;&gt;0,$M$2,"")))</f>
        <v>1</v>
      </c>
    </row>
    <row r="1019" spans="1:13" ht="16.5" thickBot="1">
      <c r="A1019" s="23">
        <v>822</v>
      </c>
      <c r="B1019" s="231"/>
      <c r="C1019" s="394"/>
      <c r="D1019" s="403"/>
      <c r="E1019" s="240"/>
      <c r="F1019" s="412"/>
      <c r="G1019" s="412"/>
      <c r="H1019" s="412"/>
      <c r="I1019" s="412"/>
      <c r="J1019" s="412"/>
      <c r="K1019" s="412"/>
      <c r="L1019" s="1383" t="s">
        <v>503</v>
      </c>
      <c r="M1019" s="7">
        <f>(IF($E1141&lt;&gt;0,$M$2,IF($L1141&lt;&gt;0,$M$2,"")))</f>
        <v>1</v>
      </c>
    </row>
    <row r="1020" spans="1:13" ht="18.75">
      <c r="A1020" s="23">
        <v>823</v>
      </c>
      <c r="B1020" s="250"/>
      <c r="C1020" s="251"/>
      <c r="D1020" s="252" t="s">
        <v>770</v>
      </c>
      <c r="E1020" s="1695" t="s">
        <v>935</v>
      </c>
      <c r="F1020" s="1696"/>
      <c r="G1020" s="1696"/>
      <c r="H1020" s="1697"/>
      <c r="I1020" s="1704" t="s">
        <v>936</v>
      </c>
      <c r="J1020" s="1705"/>
      <c r="K1020" s="1705"/>
      <c r="L1020" s="1706"/>
      <c r="M1020" s="7">
        <f>(IF($E1141&lt;&gt;0,$M$2,IF($L1141&lt;&gt;0,$M$2,"")))</f>
        <v>1</v>
      </c>
    </row>
    <row r="1021" spans="1:13" ht="55.5" customHeight="1" thickBot="1">
      <c r="A1021" s="23">
        <v>825</v>
      </c>
      <c r="B1021" s="253" t="s">
        <v>69</v>
      </c>
      <c r="C1021" s="254" t="s">
        <v>504</v>
      </c>
      <c r="D1021" s="255" t="s">
        <v>771</v>
      </c>
      <c r="E1021" s="1409" t="s">
        <v>931</v>
      </c>
      <c r="F1021" s="1413" t="s">
        <v>865</v>
      </c>
      <c r="G1021" s="1414" t="s">
        <v>866</v>
      </c>
      <c r="H1021" s="1415" t="s">
        <v>864</v>
      </c>
      <c r="I1021" s="256" t="s">
        <v>865</v>
      </c>
      <c r="J1021" s="257" t="s">
        <v>866</v>
      </c>
      <c r="K1021" s="258" t="s">
        <v>864</v>
      </c>
      <c r="L1021" s="259" t="s">
        <v>764</v>
      </c>
      <c r="M1021" s="7">
        <f>(IF($E1141&lt;&gt;0,$M$2,IF($L1141&lt;&gt;0,$M$2,"")))</f>
        <v>1</v>
      </c>
    </row>
    <row r="1022" spans="1:13" ht="69" customHeight="1">
      <c r="A1022" s="23"/>
      <c r="B1022" s="261"/>
      <c r="C1022" s="262"/>
      <c r="D1022" s="263" t="s">
        <v>802</v>
      </c>
      <c r="E1022" s="1465" t="s">
        <v>184</v>
      </c>
      <c r="F1022" s="143" t="s">
        <v>185</v>
      </c>
      <c r="G1022" s="144" t="s">
        <v>774</v>
      </c>
      <c r="H1022" s="145" t="s">
        <v>775</v>
      </c>
      <c r="I1022" s="264" t="s">
        <v>752</v>
      </c>
      <c r="J1022" s="265" t="s">
        <v>932</v>
      </c>
      <c r="K1022" s="266" t="s">
        <v>933</v>
      </c>
      <c r="L1022" s="267" t="s">
        <v>934</v>
      </c>
      <c r="M1022" s="7">
        <f>(IF($E1141&lt;&gt;0,$M$2,IF($L1141&lt;&gt;0,$M$2,"")))</f>
        <v>1</v>
      </c>
    </row>
    <row r="1023" spans="1:13" ht="15.75">
      <c r="A1023" s="23"/>
      <c r="B1023" s="1461"/>
      <c r="C1023" s="1612" t="str">
        <f>VLOOKUP(D1023,OP_LIST2,2,FALSE)</f>
        <v>98301</v>
      </c>
      <c r="D1023" s="1462" t="s">
        <v>709</v>
      </c>
      <c r="E1023" s="392"/>
      <c r="F1023" s="1451"/>
      <c r="G1023" s="1452"/>
      <c r="H1023" s="1453"/>
      <c r="I1023" s="1451"/>
      <c r="J1023" s="1452"/>
      <c r="K1023" s="1453"/>
      <c r="L1023" s="1450"/>
      <c r="M1023" s="7">
        <f>(IF($E1141&lt;&gt;0,$M$2,IF($L1141&lt;&gt;0,$M$2,"")))</f>
        <v>1</v>
      </c>
    </row>
    <row r="1024" spans="1:13" ht="15.75">
      <c r="A1024" s="23"/>
      <c r="B1024" s="1464"/>
      <c r="C1024" s="1469">
        <f>VLOOKUP(D1025,EBK_DEIN2,2,FALSE)</f>
        <v>5589</v>
      </c>
      <c r="D1024" s="1468" t="s">
        <v>854</v>
      </c>
      <c r="E1024" s="392"/>
      <c r="F1024" s="1454"/>
      <c r="G1024" s="1455"/>
      <c r="H1024" s="1456"/>
      <c r="I1024" s="1454"/>
      <c r="J1024" s="1455"/>
      <c r="K1024" s="1456"/>
      <c r="L1024" s="1450"/>
      <c r="M1024" s="7">
        <f>(IF($E1141&lt;&gt;0,$M$2,IF($L1141&lt;&gt;0,$M$2,"")))</f>
        <v>1</v>
      </c>
    </row>
    <row r="1025" spans="1:13" ht="31.5">
      <c r="A1025" s="23"/>
      <c r="B1025" s="1460"/>
      <c r="C1025" s="1601">
        <f>+C1024</f>
        <v>5589</v>
      </c>
      <c r="D1025" s="1462" t="s">
        <v>637</v>
      </c>
      <c r="E1025" s="392"/>
      <c r="F1025" s="1454"/>
      <c r="G1025" s="1455"/>
      <c r="H1025" s="1456"/>
      <c r="I1025" s="1454"/>
      <c r="J1025" s="1455"/>
      <c r="K1025" s="1456"/>
      <c r="L1025" s="1450"/>
      <c r="M1025" s="7">
        <f>(IF($E1141&lt;&gt;0,$M$2,IF($L1141&lt;&gt;0,$M$2,"")))</f>
        <v>1</v>
      </c>
    </row>
    <row r="1026" spans="1:13" ht="15">
      <c r="A1026" s="23"/>
      <c r="B1026" s="1466"/>
      <c r="C1026" s="1463"/>
      <c r="D1026" s="1467" t="s">
        <v>772</v>
      </c>
      <c r="E1026" s="392"/>
      <c r="F1026" s="1457"/>
      <c r="G1026" s="1458"/>
      <c r="H1026" s="1459"/>
      <c r="I1026" s="1457"/>
      <c r="J1026" s="1458"/>
      <c r="K1026" s="1459"/>
      <c r="L1026" s="1450"/>
      <c r="M1026" s="7">
        <f>(IF($E1141&lt;&gt;0,$M$2,IF($L1141&lt;&gt;0,$M$2,"")))</f>
        <v>1</v>
      </c>
    </row>
    <row r="1027" spans="1:14" ht="15.75">
      <c r="A1027" s="23"/>
      <c r="B1027" s="275">
        <v>100</v>
      </c>
      <c r="C1027" s="1724" t="s">
        <v>803</v>
      </c>
      <c r="D1027" s="1725"/>
      <c r="E1027" s="276">
        <f aca="true" t="shared" si="235" ref="E1027:L1027">SUM(E1028:E1029)</f>
        <v>0</v>
      </c>
      <c r="F1027" s="277">
        <f t="shared" si="235"/>
        <v>0</v>
      </c>
      <c r="G1027" s="278">
        <f t="shared" si="235"/>
        <v>0</v>
      </c>
      <c r="H1027" s="279">
        <f>SUM(H1028:H1029)</f>
        <v>0</v>
      </c>
      <c r="I1027" s="277">
        <f t="shared" si="235"/>
        <v>0</v>
      </c>
      <c r="J1027" s="278">
        <f t="shared" si="235"/>
        <v>0</v>
      </c>
      <c r="K1027" s="279">
        <f t="shared" si="235"/>
        <v>0</v>
      </c>
      <c r="L1027" s="276">
        <f t="shared" si="235"/>
        <v>0</v>
      </c>
      <c r="M1027" s="12">
        <f>(IF($E1027&lt;&gt;0,$M$2,IF($L1027&lt;&gt;0,$M$2,"")))</f>
      </c>
      <c r="N1027" s="13"/>
    </row>
    <row r="1028" spans="1:14" ht="15.75">
      <c r="A1028" s="23"/>
      <c r="B1028" s="281"/>
      <c r="C1028" s="282">
        <v>101</v>
      </c>
      <c r="D1028" s="283" t="s">
        <v>804</v>
      </c>
      <c r="E1028" s="284">
        <f>F1028+G1028+H1028</f>
        <v>0</v>
      </c>
      <c r="F1028" s="154"/>
      <c r="G1028" s="155"/>
      <c r="H1028" s="1425"/>
      <c r="I1028" s="154"/>
      <c r="J1028" s="155"/>
      <c r="K1028" s="1425"/>
      <c r="L1028" s="284">
        <f>I1028+J1028+K1028</f>
        <v>0</v>
      </c>
      <c r="M1028" s="12">
        <f aca="true" t="shared" si="236" ref="M1028:M1093">(IF($E1028&lt;&gt;0,$M$2,IF($L1028&lt;&gt;0,$M$2,"")))</f>
      </c>
      <c r="N1028" s="13"/>
    </row>
    <row r="1029" spans="1:14" ht="36" customHeight="1">
      <c r="A1029" s="10"/>
      <c r="B1029" s="281"/>
      <c r="C1029" s="288">
        <v>102</v>
      </c>
      <c r="D1029" s="289" t="s">
        <v>805</v>
      </c>
      <c r="E1029" s="290">
        <f>F1029+G1029+H1029</f>
        <v>0</v>
      </c>
      <c r="F1029" s="175"/>
      <c r="G1029" s="176"/>
      <c r="H1029" s="1431"/>
      <c r="I1029" s="175"/>
      <c r="J1029" s="176"/>
      <c r="K1029" s="1431"/>
      <c r="L1029" s="290">
        <f>I1029+J1029+K1029</f>
        <v>0</v>
      </c>
      <c r="M1029" s="12">
        <f t="shared" si="236"/>
      </c>
      <c r="N1029" s="13"/>
    </row>
    <row r="1030" spans="1:14" ht="15.75">
      <c r="A1030" s="10"/>
      <c r="B1030" s="275">
        <v>200</v>
      </c>
      <c r="C1030" s="1720" t="s">
        <v>806</v>
      </c>
      <c r="D1030" s="1721"/>
      <c r="E1030" s="276">
        <f aca="true" t="shared" si="237" ref="E1030:L1030">SUM(E1031:E1035)</f>
        <v>0</v>
      </c>
      <c r="F1030" s="277">
        <f t="shared" si="237"/>
        <v>0</v>
      </c>
      <c r="G1030" s="278">
        <f t="shared" si="237"/>
        <v>0</v>
      </c>
      <c r="H1030" s="279">
        <f>SUM(H1031:H1035)</f>
        <v>0</v>
      </c>
      <c r="I1030" s="277">
        <f t="shared" si="237"/>
        <v>0</v>
      </c>
      <c r="J1030" s="278">
        <f t="shared" si="237"/>
        <v>0</v>
      </c>
      <c r="K1030" s="279">
        <f t="shared" si="237"/>
        <v>0</v>
      </c>
      <c r="L1030" s="276">
        <f t="shared" si="237"/>
        <v>0</v>
      </c>
      <c r="M1030" s="12">
        <f t="shared" si="236"/>
      </c>
      <c r="N1030" s="13"/>
    </row>
    <row r="1031" spans="1:14" ht="15.75">
      <c r="A1031" s="10"/>
      <c r="B1031" s="294"/>
      <c r="C1031" s="282">
        <v>201</v>
      </c>
      <c r="D1031" s="283" t="s">
        <v>807</v>
      </c>
      <c r="E1031" s="284">
        <f>F1031+G1031+H1031</f>
        <v>0</v>
      </c>
      <c r="F1031" s="154"/>
      <c r="G1031" s="155"/>
      <c r="H1031" s="1425"/>
      <c r="I1031" s="154"/>
      <c r="J1031" s="155"/>
      <c r="K1031" s="1425"/>
      <c r="L1031" s="284">
        <f>I1031+J1031+K1031</f>
        <v>0</v>
      </c>
      <c r="M1031" s="12">
        <f t="shared" si="236"/>
      </c>
      <c r="N1031" s="13"/>
    </row>
    <row r="1032" spans="1:14" ht="15.75">
      <c r="A1032" s="10"/>
      <c r="B1032" s="295"/>
      <c r="C1032" s="296">
        <v>202</v>
      </c>
      <c r="D1032" s="297" t="s">
        <v>808</v>
      </c>
      <c r="E1032" s="298">
        <f>F1032+G1032+H1032</f>
        <v>0</v>
      </c>
      <c r="F1032" s="160"/>
      <c r="G1032" s="161"/>
      <c r="H1032" s="1430"/>
      <c r="I1032" s="160"/>
      <c r="J1032" s="161"/>
      <c r="K1032" s="1430"/>
      <c r="L1032" s="298">
        <f>I1032+J1032+K1032</f>
        <v>0</v>
      </c>
      <c r="M1032" s="12">
        <f t="shared" si="236"/>
      </c>
      <c r="N1032" s="13"/>
    </row>
    <row r="1033" spans="1:14" ht="31.5">
      <c r="A1033" s="10"/>
      <c r="B1033" s="302"/>
      <c r="C1033" s="296">
        <v>205</v>
      </c>
      <c r="D1033" s="297" t="s">
        <v>651</v>
      </c>
      <c r="E1033" s="298">
        <f>F1033+G1033+H1033</f>
        <v>0</v>
      </c>
      <c r="F1033" s="160"/>
      <c r="G1033" s="161"/>
      <c r="H1033" s="1430"/>
      <c r="I1033" s="160"/>
      <c r="J1033" s="161"/>
      <c r="K1033" s="1430"/>
      <c r="L1033" s="298">
        <f>I1033+J1033+K1033</f>
        <v>0</v>
      </c>
      <c r="M1033" s="12">
        <f t="shared" si="236"/>
      </c>
      <c r="N1033" s="13"/>
    </row>
    <row r="1034" spans="1:14" ht="15.75">
      <c r="A1034" s="10"/>
      <c r="B1034" s="302"/>
      <c r="C1034" s="296">
        <v>208</v>
      </c>
      <c r="D1034" s="303" t="s">
        <v>652</v>
      </c>
      <c r="E1034" s="298">
        <f>F1034+G1034+H1034</f>
        <v>0</v>
      </c>
      <c r="F1034" s="160"/>
      <c r="G1034" s="161"/>
      <c r="H1034" s="1430"/>
      <c r="I1034" s="160"/>
      <c r="J1034" s="161"/>
      <c r="K1034" s="1430"/>
      <c r="L1034" s="298">
        <f>I1034+J1034+K1034</f>
        <v>0</v>
      </c>
      <c r="M1034" s="12">
        <f t="shared" si="236"/>
      </c>
      <c r="N1034" s="13"/>
    </row>
    <row r="1035" spans="1:14" ht="15.75">
      <c r="A1035" s="10"/>
      <c r="B1035" s="294"/>
      <c r="C1035" s="288">
        <v>209</v>
      </c>
      <c r="D1035" s="304" t="s">
        <v>653</v>
      </c>
      <c r="E1035" s="290">
        <f>F1035+G1035+H1035</f>
        <v>0</v>
      </c>
      <c r="F1035" s="175"/>
      <c r="G1035" s="176"/>
      <c r="H1035" s="1431"/>
      <c r="I1035" s="175"/>
      <c r="J1035" s="176"/>
      <c r="K1035" s="1431"/>
      <c r="L1035" s="290">
        <f>I1035+J1035+K1035</f>
        <v>0</v>
      </c>
      <c r="M1035" s="12">
        <f t="shared" si="236"/>
      </c>
      <c r="N1035" s="13"/>
    </row>
    <row r="1036" spans="1:14" ht="15.75">
      <c r="A1036" s="10"/>
      <c r="B1036" s="275">
        <v>500</v>
      </c>
      <c r="C1036" s="1722" t="s">
        <v>209</v>
      </c>
      <c r="D1036" s="1723"/>
      <c r="E1036" s="276">
        <f aca="true" t="shared" si="238" ref="E1036:L1036">SUM(E1037:E1043)</f>
        <v>0</v>
      </c>
      <c r="F1036" s="277">
        <f t="shared" si="238"/>
        <v>0</v>
      </c>
      <c r="G1036" s="278">
        <f t="shared" si="238"/>
        <v>0</v>
      </c>
      <c r="H1036" s="279">
        <f>SUM(H1037:H1043)</f>
        <v>0</v>
      </c>
      <c r="I1036" s="277">
        <f t="shared" si="238"/>
        <v>0</v>
      </c>
      <c r="J1036" s="278">
        <f t="shared" si="238"/>
        <v>0</v>
      </c>
      <c r="K1036" s="279">
        <f t="shared" si="238"/>
        <v>0</v>
      </c>
      <c r="L1036" s="276">
        <f t="shared" si="238"/>
        <v>0</v>
      </c>
      <c r="M1036" s="12">
        <f t="shared" si="236"/>
      </c>
      <c r="N1036" s="13"/>
    </row>
    <row r="1037" spans="1:14" ht="31.5">
      <c r="A1037" s="10"/>
      <c r="B1037" s="294"/>
      <c r="C1037" s="305">
        <v>551</v>
      </c>
      <c r="D1037" s="306" t="s">
        <v>210</v>
      </c>
      <c r="E1037" s="284">
        <f aca="true" t="shared" si="239" ref="E1037:E1044">F1037+G1037+H1037</f>
        <v>0</v>
      </c>
      <c r="F1037" s="154"/>
      <c r="G1037" s="155"/>
      <c r="H1037" s="1425"/>
      <c r="I1037" s="154"/>
      <c r="J1037" s="155"/>
      <c r="K1037" s="1425"/>
      <c r="L1037" s="284">
        <f aca="true" t="shared" si="240" ref="L1037:L1044">I1037+J1037+K1037</f>
        <v>0</v>
      </c>
      <c r="M1037" s="12">
        <f t="shared" si="236"/>
      </c>
      <c r="N1037" s="13"/>
    </row>
    <row r="1038" spans="1:14" ht="15.75">
      <c r="A1038" s="10"/>
      <c r="B1038" s="294"/>
      <c r="C1038" s="307">
        <f>C1037+1</f>
        <v>552</v>
      </c>
      <c r="D1038" s="308" t="s">
        <v>982</v>
      </c>
      <c r="E1038" s="298">
        <f t="shared" si="239"/>
        <v>0</v>
      </c>
      <c r="F1038" s="160"/>
      <c r="G1038" s="161"/>
      <c r="H1038" s="1430"/>
      <c r="I1038" s="160"/>
      <c r="J1038" s="161"/>
      <c r="K1038" s="1430"/>
      <c r="L1038" s="298">
        <f t="shared" si="240"/>
        <v>0</v>
      </c>
      <c r="M1038" s="12">
        <f t="shared" si="236"/>
      </c>
      <c r="N1038" s="13"/>
    </row>
    <row r="1039" spans="1:14" ht="15.75">
      <c r="A1039" s="10"/>
      <c r="B1039" s="309"/>
      <c r="C1039" s="307">
        <v>558</v>
      </c>
      <c r="D1039" s="310" t="s">
        <v>937</v>
      </c>
      <c r="E1039" s="298">
        <f>F1039+G1039+H1039</f>
        <v>0</v>
      </c>
      <c r="F1039" s="492">
        <v>0</v>
      </c>
      <c r="G1039" s="493">
        <v>0</v>
      </c>
      <c r="H1039" s="162">
        <v>0</v>
      </c>
      <c r="I1039" s="492">
        <v>0</v>
      </c>
      <c r="J1039" s="493">
        <v>0</v>
      </c>
      <c r="K1039" s="162">
        <v>0</v>
      </c>
      <c r="L1039" s="298">
        <f>I1039+J1039+K1039</f>
        <v>0</v>
      </c>
      <c r="M1039" s="12">
        <f t="shared" si="236"/>
      </c>
      <c r="N1039" s="13"/>
    </row>
    <row r="1040" spans="1:14" ht="15.75">
      <c r="A1040" s="10"/>
      <c r="B1040" s="309"/>
      <c r="C1040" s="307">
        <v>560</v>
      </c>
      <c r="D1040" s="310" t="s">
        <v>211</v>
      </c>
      <c r="E1040" s="298">
        <f t="shared" si="239"/>
        <v>0</v>
      </c>
      <c r="F1040" s="160"/>
      <c r="G1040" s="161"/>
      <c r="H1040" s="1430"/>
      <c r="I1040" s="160"/>
      <c r="J1040" s="161"/>
      <c r="K1040" s="1430"/>
      <c r="L1040" s="298">
        <f t="shared" si="240"/>
        <v>0</v>
      </c>
      <c r="M1040" s="12">
        <f t="shared" si="236"/>
      </c>
      <c r="N1040" s="13"/>
    </row>
    <row r="1041" spans="1:14" ht="15.75">
      <c r="A1041" s="10"/>
      <c r="B1041" s="309"/>
      <c r="C1041" s="307">
        <v>580</v>
      </c>
      <c r="D1041" s="308" t="s">
        <v>212</v>
      </c>
      <c r="E1041" s="298">
        <f t="shared" si="239"/>
        <v>0</v>
      </c>
      <c r="F1041" s="160"/>
      <c r="G1041" s="161"/>
      <c r="H1041" s="1430"/>
      <c r="I1041" s="160"/>
      <c r="J1041" s="161"/>
      <c r="K1041" s="1430"/>
      <c r="L1041" s="298">
        <f t="shared" si="240"/>
        <v>0</v>
      </c>
      <c r="M1041" s="12">
        <f t="shared" si="236"/>
      </c>
      <c r="N1041" s="13"/>
    </row>
    <row r="1042" spans="1:14" ht="30">
      <c r="A1042" s="10"/>
      <c r="B1042" s="294"/>
      <c r="C1042" s="307">
        <v>588</v>
      </c>
      <c r="D1042" s="308" t="s">
        <v>939</v>
      </c>
      <c r="E1042" s="298">
        <f>F1042+G1042+H1042</f>
        <v>0</v>
      </c>
      <c r="F1042" s="492">
        <v>0</v>
      </c>
      <c r="G1042" s="493">
        <v>0</v>
      </c>
      <c r="H1042" s="162">
        <v>0</v>
      </c>
      <c r="I1042" s="492">
        <v>0</v>
      </c>
      <c r="J1042" s="493">
        <v>0</v>
      </c>
      <c r="K1042" s="162">
        <v>0</v>
      </c>
      <c r="L1042" s="298">
        <f>I1042+J1042+K1042</f>
        <v>0</v>
      </c>
      <c r="M1042" s="12">
        <f t="shared" si="236"/>
      </c>
      <c r="N1042" s="13"/>
    </row>
    <row r="1043" spans="1:14" ht="31.5">
      <c r="A1043" s="22">
        <v>5</v>
      </c>
      <c r="B1043" s="294"/>
      <c r="C1043" s="311">
        <v>590</v>
      </c>
      <c r="D1043" s="312" t="s">
        <v>213</v>
      </c>
      <c r="E1043" s="290">
        <f t="shared" si="239"/>
        <v>0</v>
      </c>
      <c r="F1043" s="175"/>
      <c r="G1043" s="176"/>
      <c r="H1043" s="1431"/>
      <c r="I1043" s="175"/>
      <c r="J1043" s="176"/>
      <c r="K1043" s="1431"/>
      <c r="L1043" s="290">
        <f t="shared" si="240"/>
        <v>0</v>
      </c>
      <c r="M1043" s="12">
        <f t="shared" si="236"/>
      </c>
      <c r="N1043" s="13"/>
    </row>
    <row r="1044" spans="1:14" ht="15.75">
      <c r="A1044" s="23">
        <v>10</v>
      </c>
      <c r="B1044" s="275">
        <v>800</v>
      </c>
      <c r="C1044" s="1733" t="s">
        <v>214</v>
      </c>
      <c r="D1044" s="1734"/>
      <c r="E1044" s="313">
        <f t="shared" si="239"/>
        <v>0</v>
      </c>
      <c r="F1044" s="1432"/>
      <c r="G1044" s="1433"/>
      <c r="H1044" s="1434"/>
      <c r="I1044" s="1432"/>
      <c r="J1044" s="1433"/>
      <c r="K1044" s="1434"/>
      <c r="L1044" s="313">
        <f t="shared" si="240"/>
        <v>0</v>
      </c>
      <c r="M1044" s="12">
        <f t="shared" si="236"/>
      </c>
      <c r="N1044" s="13"/>
    </row>
    <row r="1045" spans="1:14" ht="36" customHeight="1">
      <c r="A1045" s="23">
        <v>15</v>
      </c>
      <c r="B1045" s="275">
        <v>1000</v>
      </c>
      <c r="C1045" s="1720" t="s">
        <v>215</v>
      </c>
      <c r="D1045" s="1721"/>
      <c r="E1045" s="313">
        <f aca="true" t="shared" si="241" ref="E1045:L1045">SUM(E1046:E1062)</f>
        <v>0</v>
      </c>
      <c r="F1045" s="277">
        <f t="shared" si="241"/>
        <v>0</v>
      </c>
      <c r="G1045" s="278">
        <f t="shared" si="241"/>
        <v>0</v>
      </c>
      <c r="H1045" s="279">
        <f>SUM(H1046:H1062)</f>
        <v>0</v>
      </c>
      <c r="I1045" s="277">
        <f t="shared" si="241"/>
        <v>1683</v>
      </c>
      <c r="J1045" s="278">
        <f t="shared" si="241"/>
        <v>0</v>
      </c>
      <c r="K1045" s="279">
        <f t="shared" si="241"/>
        <v>0</v>
      </c>
      <c r="L1045" s="313">
        <f t="shared" si="241"/>
        <v>1683</v>
      </c>
      <c r="M1045" s="12">
        <f t="shared" si="236"/>
        <v>1</v>
      </c>
      <c r="N1045" s="13"/>
    </row>
    <row r="1046" spans="1:14" ht="15.75">
      <c r="A1046" s="22">
        <v>35</v>
      </c>
      <c r="B1046" s="295"/>
      <c r="C1046" s="282">
        <v>1011</v>
      </c>
      <c r="D1046" s="314" t="s">
        <v>216</v>
      </c>
      <c r="E1046" s="284">
        <f aca="true" t="shared" si="242" ref="E1046:E1062">F1046+G1046+H1046</f>
        <v>0</v>
      </c>
      <c r="F1046" s="154">
        <v>0</v>
      </c>
      <c r="G1046" s="155">
        <v>0</v>
      </c>
      <c r="H1046" s="1425">
        <v>0</v>
      </c>
      <c r="I1046" s="154">
        <v>1442</v>
      </c>
      <c r="J1046" s="155">
        <v>0</v>
      </c>
      <c r="K1046" s="1425">
        <v>0</v>
      </c>
      <c r="L1046" s="284">
        <f aca="true" t="shared" si="243" ref="L1046:L1062">I1046+J1046+K1046</f>
        <v>1442</v>
      </c>
      <c r="M1046" s="12">
        <f t="shared" si="236"/>
        <v>1</v>
      </c>
      <c r="N1046" s="13"/>
    </row>
    <row r="1047" spans="1:14" ht="15.75">
      <c r="A1047" s="23">
        <v>40</v>
      </c>
      <c r="B1047" s="295"/>
      <c r="C1047" s="296">
        <v>1012</v>
      </c>
      <c r="D1047" s="297" t="s">
        <v>217</v>
      </c>
      <c r="E1047" s="298">
        <f t="shared" si="242"/>
        <v>0</v>
      </c>
      <c r="F1047" s="160"/>
      <c r="G1047" s="161"/>
      <c r="H1047" s="1430"/>
      <c r="I1047" s="160"/>
      <c r="J1047" s="161"/>
      <c r="K1047" s="1430"/>
      <c r="L1047" s="298">
        <f t="shared" si="243"/>
        <v>0</v>
      </c>
      <c r="M1047" s="12">
        <f t="shared" si="236"/>
      </c>
      <c r="N1047" s="13"/>
    </row>
    <row r="1048" spans="1:14" ht="15.75">
      <c r="A1048" s="23">
        <v>45</v>
      </c>
      <c r="B1048" s="295"/>
      <c r="C1048" s="296">
        <v>1013</v>
      </c>
      <c r="D1048" s="297" t="s">
        <v>218</v>
      </c>
      <c r="E1048" s="298">
        <f t="shared" si="242"/>
        <v>0</v>
      </c>
      <c r="F1048" s="160"/>
      <c r="G1048" s="161"/>
      <c r="H1048" s="1430"/>
      <c r="I1048" s="160"/>
      <c r="J1048" s="161"/>
      <c r="K1048" s="1430"/>
      <c r="L1048" s="298">
        <f t="shared" si="243"/>
        <v>0</v>
      </c>
      <c r="M1048" s="12">
        <f t="shared" si="236"/>
      </c>
      <c r="N1048" s="13"/>
    </row>
    <row r="1049" spans="1:14" ht="15.75">
      <c r="A1049" s="23">
        <v>50</v>
      </c>
      <c r="B1049" s="295"/>
      <c r="C1049" s="296">
        <v>1014</v>
      </c>
      <c r="D1049" s="297" t="s">
        <v>219</v>
      </c>
      <c r="E1049" s="298">
        <f t="shared" si="242"/>
        <v>0</v>
      </c>
      <c r="F1049" s="160"/>
      <c r="G1049" s="161"/>
      <c r="H1049" s="1430"/>
      <c r="I1049" s="160"/>
      <c r="J1049" s="161"/>
      <c r="K1049" s="1430"/>
      <c r="L1049" s="298">
        <f t="shared" si="243"/>
        <v>0</v>
      </c>
      <c r="M1049" s="12">
        <f t="shared" si="236"/>
      </c>
      <c r="N1049" s="13"/>
    </row>
    <row r="1050" spans="1:14" ht="15.75">
      <c r="A1050" s="23">
        <v>55</v>
      </c>
      <c r="B1050" s="295"/>
      <c r="C1050" s="296">
        <v>1015</v>
      </c>
      <c r="D1050" s="297" t="s">
        <v>220</v>
      </c>
      <c r="E1050" s="298">
        <f t="shared" si="242"/>
        <v>0</v>
      </c>
      <c r="F1050" s="160"/>
      <c r="G1050" s="161"/>
      <c r="H1050" s="1430"/>
      <c r="I1050" s="160"/>
      <c r="J1050" s="161"/>
      <c r="K1050" s="1430"/>
      <c r="L1050" s="298">
        <f t="shared" si="243"/>
        <v>0</v>
      </c>
      <c r="M1050" s="12">
        <f t="shared" si="236"/>
      </c>
      <c r="N1050" s="13"/>
    </row>
    <row r="1051" spans="1:14" ht="15.75">
      <c r="A1051" s="23">
        <v>60</v>
      </c>
      <c r="B1051" s="295"/>
      <c r="C1051" s="315">
        <v>1016</v>
      </c>
      <c r="D1051" s="316" t="s">
        <v>221</v>
      </c>
      <c r="E1051" s="317">
        <f t="shared" si="242"/>
        <v>0</v>
      </c>
      <c r="F1051" s="166">
        <v>0</v>
      </c>
      <c r="G1051" s="167">
        <v>0</v>
      </c>
      <c r="H1051" s="1426">
        <v>0</v>
      </c>
      <c r="I1051" s="166">
        <v>241</v>
      </c>
      <c r="J1051" s="167">
        <v>0</v>
      </c>
      <c r="K1051" s="1426">
        <v>0</v>
      </c>
      <c r="L1051" s="317">
        <f t="shared" si="243"/>
        <v>241</v>
      </c>
      <c r="M1051" s="12">
        <f t="shared" si="236"/>
        <v>1</v>
      </c>
      <c r="N1051" s="13"/>
    </row>
    <row r="1052" spans="1:14" ht="15.75">
      <c r="A1052" s="22">
        <v>65</v>
      </c>
      <c r="B1052" s="281"/>
      <c r="C1052" s="321">
        <v>1020</v>
      </c>
      <c r="D1052" s="322" t="s">
        <v>222</v>
      </c>
      <c r="E1052" s="323">
        <f t="shared" si="242"/>
        <v>0</v>
      </c>
      <c r="F1052" s="457"/>
      <c r="G1052" s="458"/>
      <c r="H1052" s="1438"/>
      <c r="I1052" s="457"/>
      <c r="J1052" s="458"/>
      <c r="K1052" s="1438"/>
      <c r="L1052" s="323">
        <f t="shared" si="243"/>
        <v>0</v>
      </c>
      <c r="M1052" s="12">
        <f t="shared" si="236"/>
      </c>
      <c r="N1052" s="13"/>
    </row>
    <row r="1053" spans="1:14" ht="15.75">
      <c r="A1053" s="23">
        <v>70</v>
      </c>
      <c r="B1053" s="295"/>
      <c r="C1053" s="327">
        <v>1030</v>
      </c>
      <c r="D1053" s="328" t="s">
        <v>223</v>
      </c>
      <c r="E1053" s="329">
        <f t="shared" si="242"/>
        <v>0</v>
      </c>
      <c r="F1053" s="452"/>
      <c r="G1053" s="453"/>
      <c r="H1053" s="1435"/>
      <c r="I1053" s="452"/>
      <c r="J1053" s="453"/>
      <c r="K1053" s="1435"/>
      <c r="L1053" s="329">
        <f t="shared" si="243"/>
        <v>0</v>
      </c>
      <c r="M1053" s="12">
        <f t="shared" si="236"/>
      </c>
      <c r="N1053" s="13"/>
    </row>
    <row r="1054" spans="1:14" ht="15.75">
      <c r="A1054" s="23">
        <v>75</v>
      </c>
      <c r="B1054" s="295"/>
      <c r="C1054" s="321">
        <v>1051</v>
      </c>
      <c r="D1054" s="334" t="s">
        <v>224</v>
      </c>
      <c r="E1054" s="323">
        <f t="shared" si="242"/>
        <v>0</v>
      </c>
      <c r="F1054" s="457"/>
      <c r="G1054" s="458"/>
      <c r="H1054" s="1438"/>
      <c r="I1054" s="457"/>
      <c r="J1054" s="458"/>
      <c r="K1054" s="1438"/>
      <c r="L1054" s="323">
        <f t="shared" si="243"/>
        <v>0</v>
      </c>
      <c r="M1054" s="12">
        <f t="shared" si="236"/>
      </c>
      <c r="N1054" s="13"/>
    </row>
    <row r="1055" spans="1:14" ht="15.75">
      <c r="A1055" s="23">
        <v>80</v>
      </c>
      <c r="B1055" s="295"/>
      <c r="C1055" s="296">
        <v>1052</v>
      </c>
      <c r="D1055" s="297" t="s">
        <v>225</v>
      </c>
      <c r="E1055" s="298">
        <f t="shared" si="242"/>
        <v>0</v>
      </c>
      <c r="F1055" s="160"/>
      <c r="G1055" s="161"/>
      <c r="H1055" s="1430"/>
      <c r="I1055" s="160"/>
      <c r="J1055" s="161"/>
      <c r="K1055" s="1430"/>
      <c r="L1055" s="298">
        <f t="shared" si="243"/>
        <v>0</v>
      </c>
      <c r="M1055" s="12">
        <f t="shared" si="236"/>
      </c>
      <c r="N1055" s="13"/>
    </row>
    <row r="1056" spans="1:14" ht="15.75">
      <c r="A1056" s="23">
        <v>80</v>
      </c>
      <c r="B1056" s="295"/>
      <c r="C1056" s="327">
        <v>1053</v>
      </c>
      <c r="D1056" s="328" t="s">
        <v>940</v>
      </c>
      <c r="E1056" s="329">
        <f t="shared" si="242"/>
        <v>0</v>
      </c>
      <c r="F1056" s="452"/>
      <c r="G1056" s="453"/>
      <c r="H1056" s="1435"/>
      <c r="I1056" s="452"/>
      <c r="J1056" s="453"/>
      <c r="K1056" s="1435"/>
      <c r="L1056" s="329">
        <f t="shared" si="243"/>
        <v>0</v>
      </c>
      <c r="M1056" s="12">
        <f t="shared" si="236"/>
      </c>
      <c r="N1056" s="13"/>
    </row>
    <row r="1057" spans="1:14" ht="15.75">
      <c r="A1057" s="23">
        <v>85</v>
      </c>
      <c r="B1057" s="295"/>
      <c r="C1057" s="321">
        <v>1062</v>
      </c>
      <c r="D1057" s="322" t="s">
        <v>226</v>
      </c>
      <c r="E1057" s="323">
        <f t="shared" si="242"/>
        <v>0</v>
      </c>
      <c r="F1057" s="457"/>
      <c r="G1057" s="458"/>
      <c r="H1057" s="1438"/>
      <c r="I1057" s="457"/>
      <c r="J1057" s="458"/>
      <c r="K1057" s="1438"/>
      <c r="L1057" s="323">
        <f t="shared" si="243"/>
        <v>0</v>
      </c>
      <c r="M1057" s="12">
        <f t="shared" si="236"/>
      </c>
      <c r="N1057" s="13"/>
    </row>
    <row r="1058" spans="1:14" ht="15.75">
      <c r="A1058" s="23">
        <v>90</v>
      </c>
      <c r="B1058" s="295"/>
      <c r="C1058" s="327">
        <v>1063</v>
      </c>
      <c r="D1058" s="335" t="s">
        <v>863</v>
      </c>
      <c r="E1058" s="329">
        <f t="shared" si="242"/>
        <v>0</v>
      </c>
      <c r="F1058" s="452"/>
      <c r="G1058" s="453"/>
      <c r="H1058" s="1435"/>
      <c r="I1058" s="452"/>
      <c r="J1058" s="453"/>
      <c r="K1058" s="1435"/>
      <c r="L1058" s="329">
        <f t="shared" si="243"/>
        <v>0</v>
      </c>
      <c r="M1058" s="12">
        <f t="shared" si="236"/>
      </c>
      <c r="N1058" s="13"/>
    </row>
    <row r="1059" spans="1:14" ht="15.75">
      <c r="A1059" s="23">
        <v>90</v>
      </c>
      <c r="B1059" s="295"/>
      <c r="C1059" s="336">
        <v>1069</v>
      </c>
      <c r="D1059" s="337" t="s">
        <v>227</v>
      </c>
      <c r="E1059" s="338">
        <f t="shared" si="242"/>
        <v>0</v>
      </c>
      <c r="F1059" s="604"/>
      <c r="G1059" s="605"/>
      <c r="H1059" s="1437"/>
      <c r="I1059" s="604"/>
      <c r="J1059" s="605"/>
      <c r="K1059" s="1437"/>
      <c r="L1059" s="338">
        <f t="shared" si="243"/>
        <v>0</v>
      </c>
      <c r="M1059" s="12">
        <f t="shared" si="236"/>
      </c>
      <c r="N1059" s="13"/>
    </row>
    <row r="1060" spans="1:14" ht="15.75">
      <c r="A1060" s="22">
        <v>115</v>
      </c>
      <c r="B1060" s="281"/>
      <c r="C1060" s="321">
        <v>1091</v>
      </c>
      <c r="D1060" s="334" t="s">
        <v>983</v>
      </c>
      <c r="E1060" s="323">
        <f t="shared" si="242"/>
        <v>0</v>
      </c>
      <c r="F1060" s="457"/>
      <c r="G1060" s="458"/>
      <c r="H1060" s="1438"/>
      <c r="I1060" s="457"/>
      <c r="J1060" s="458"/>
      <c r="K1060" s="1438"/>
      <c r="L1060" s="323">
        <f t="shared" si="243"/>
        <v>0</v>
      </c>
      <c r="M1060" s="12">
        <f t="shared" si="236"/>
      </c>
      <c r="N1060" s="13"/>
    </row>
    <row r="1061" spans="1:14" ht="15.75">
      <c r="A1061" s="22">
        <v>125</v>
      </c>
      <c r="B1061" s="295"/>
      <c r="C1061" s="296">
        <v>1092</v>
      </c>
      <c r="D1061" s="297" t="s">
        <v>332</v>
      </c>
      <c r="E1061" s="298">
        <f t="shared" si="242"/>
        <v>0</v>
      </c>
      <c r="F1061" s="160"/>
      <c r="G1061" s="161"/>
      <c r="H1061" s="1430"/>
      <c r="I1061" s="160"/>
      <c r="J1061" s="161"/>
      <c r="K1061" s="1430"/>
      <c r="L1061" s="298">
        <f t="shared" si="243"/>
        <v>0</v>
      </c>
      <c r="M1061" s="12">
        <f t="shared" si="236"/>
      </c>
      <c r="N1061" s="13"/>
    </row>
    <row r="1062" spans="1:14" ht="15.75">
      <c r="A1062" s="23">
        <v>130</v>
      </c>
      <c r="B1062" s="295"/>
      <c r="C1062" s="288">
        <v>1098</v>
      </c>
      <c r="D1062" s="342" t="s">
        <v>228</v>
      </c>
      <c r="E1062" s="290">
        <f t="shared" si="242"/>
        <v>0</v>
      </c>
      <c r="F1062" s="175"/>
      <c r="G1062" s="176"/>
      <c r="H1062" s="1431"/>
      <c r="I1062" s="175"/>
      <c r="J1062" s="176"/>
      <c r="K1062" s="1431"/>
      <c r="L1062" s="290">
        <f t="shared" si="243"/>
        <v>0</v>
      </c>
      <c r="M1062" s="12">
        <f t="shared" si="236"/>
      </c>
      <c r="N1062" s="13"/>
    </row>
    <row r="1063" spans="1:14" ht="15.75">
      <c r="A1063" s="23">
        <v>135</v>
      </c>
      <c r="B1063" s="275">
        <v>1900</v>
      </c>
      <c r="C1063" s="1731" t="s">
        <v>290</v>
      </c>
      <c r="D1063" s="1732"/>
      <c r="E1063" s="313">
        <f aca="true" t="shared" si="244" ref="E1063:L1063">SUM(E1064:E1066)</f>
        <v>0</v>
      </c>
      <c r="F1063" s="277">
        <f t="shared" si="244"/>
        <v>0</v>
      </c>
      <c r="G1063" s="278">
        <f t="shared" si="244"/>
        <v>0</v>
      </c>
      <c r="H1063" s="279">
        <f>SUM(H1064:H1066)</f>
        <v>0</v>
      </c>
      <c r="I1063" s="277">
        <f t="shared" si="244"/>
        <v>0</v>
      </c>
      <c r="J1063" s="278">
        <f t="shared" si="244"/>
        <v>0</v>
      </c>
      <c r="K1063" s="279">
        <f t="shared" si="244"/>
        <v>0</v>
      </c>
      <c r="L1063" s="313">
        <f t="shared" si="244"/>
        <v>0</v>
      </c>
      <c r="M1063" s="12">
        <f t="shared" si="236"/>
      </c>
      <c r="N1063" s="13"/>
    </row>
    <row r="1064" spans="1:14" ht="31.5">
      <c r="A1064" s="23">
        <v>140</v>
      </c>
      <c r="B1064" s="295"/>
      <c r="C1064" s="282">
        <v>1901</v>
      </c>
      <c r="D1064" s="343" t="s">
        <v>984</v>
      </c>
      <c r="E1064" s="284">
        <f>F1064+G1064+H1064</f>
        <v>0</v>
      </c>
      <c r="F1064" s="154"/>
      <c r="G1064" s="155"/>
      <c r="H1064" s="1425"/>
      <c r="I1064" s="154"/>
      <c r="J1064" s="155"/>
      <c r="K1064" s="1425"/>
      <c r="L1064" s="284">
        <f>I1064+J1064+K1064</f>
        <v>0</v>
      </c>
      <c r="M1064" s="12">
        <f t="shared" si="236"/>
      </c>
      <c r="N1064" s="13"/>
    </row>
    <row r="1065" spans="1:14" ht="31.5">
      <c r="A1065" s="23">
        <v>145</v>
      </c>
      <c r="B1065" s="344"/>
      <c r="C1065" s="296">
        <v>1981</v>
      </c>
      <c r="D1065" s="345" t="s">
        <v>985</v>
      </c>
      <c r="E1065" s="298">
        <f>F1065+G1065+H1065</f>
        <v>0</v>
      </c>
      <c r="F1065" s="160"/>
      <c r="G1065" s="161"/>
      <c r="H1065" s="1430"/>
      <c r="I1065" s="160"/>
      <c r="J1065" s="161"/>
      <c r="K1065" s="1430"/>
      <c r="L1065" s="298">
        <f>I1065+J1065+K1065</f>
        <v>0</v>
      </c>
      <c r="M1065" s="12">
        <f t="shared" si="236"/>
      </c>
      <c r="N1065" s="13"/>
    </row>
    <row r="1066" spans="1:14" ht="31.5">
      <c r="A1066" s="23">
        <v>150</v>
      </c>
      <c r="B1066" s="295"/>
      <c r="C1066" s="288">
        <v>1991</v>
      </c>
      <c r="D1066" s="346" t="s">
        <v>986</v>
      </c>
      <c r="E1066" s="290">
        <f>F1066+G1066+H1066</f>
        <v>0</v>
      </c>
      <c r="F1066" s="175"/>
      <c r="G1066" s="176"/>
      <c r="H1066" s="1431"/>
      <c r="I1066" s="175"/>
      <c r="J1066" s="176"/>
      <c r="K1066" s="1431"/>
      <c r="L1066" s="290">
        <f>I1066+J1066+K1066</f>
        <v>0</v>
      </c>
      <c r="M1066" s="12">
        <f t="shared" si="236"/>
      </c>
      <c r="N1066" s="13"/>
    </row>
    <row r="1067" spans="1:14" ht="15.75">
      <c r="A1067" s="23">
        <v>155</v>
      </c>
      <c r="B1067" s="275">
        <v>2100</v>
      </c>
      <c r="C1067" s="1731" t="s">
        <v>780</v>
      </c>
      <c r="D1067" s="1732"/>
      <c r="E1067" s="313">
        <f aca="true" t="shared" si="245" ref="E1067:L1067">SUM(E1068:E1072)</f>
        <v>0</v>
      </c>
      <c r="F1067" s="277">
        <f t="shared" si="245"/>
        <v>0</v>
      </c>
      <c r="G1067" s="278">
        <f t="shared" si="245"/>
        <v>0</v>
      </c>
      <c r="H1067" s="279">
        <f>SUM(H1068:H1072)</f>
        <v>0</v>
      </c>
      <c r="I1067" s="277">
        <f t="shared" si="245"/>
        <v>0</v>
      </c>
      <c r="J1067" s="278">
        <f t="shared" si="245"/>
        <v>0</v>
      </c>
      <c r="K1067" s="279">
        <f t="shared" si="245"/>
        <v>0</v>
      </c>
      <c r="L1067" s="313">
        <f t="shared" si="245"/>
        <v>0</v>
      </c>
      <c r="M1067" s="12">
        <f t="shared" si="236"/>
      </c>
      <c r="N1067" s="13"/>
    </row>
    <row r="1068" spans="1:14" ht="15.75">
      <c r="A1068" s="23">
        <v>160</v>
      </c>
      <c r="B1068" s="295"/>
      <c r="C1068" s="282">
        <v>2110</v>
      </c>
      <c r="D1068" s="347" t="s">
        <v>229</v>
      </c>
      <c r="E1068" s="284">
        <f>F1068+G1068+H1068</f>
        <v>0</v>
      </c>
      <c r="F1068" s="154"/>
      <c r="G1068" s="155"/>
      <c r="H1068" s="1425"/>
      <c r="I1068" s="154"/>
      <c r="J1068" s="155"/>
      <c r="K1068" s="1425"/>
      <c r="L1068" s="284">
        <f>I1068+J1068+K1068</f>
        <v>0</v>
      </c>
      <c r="M1068" s="12">
        <f t="shared" si="236"/>
      </c>
      <c r="N1068" s="13"/>
    </row>
    <row r="1069" spans="1:14" ht="15.75">
      <c r="A1069" s="23">
        <v>165</v>
      </c>
      <c r="B1069" s="344"/>
      <c r="C1069" s="296">
        <v>2120</v>
      </c>
      <c r="D1069" s="303" t="s">
        <v>230</v>
      </c>
      <c r="E1069" s="298">
        <f>F1069+G1069+H1069</f>
        <v>0</v>
      </c>
      <c r="F1069" s="160"/>
      <c r="G1069" s="161"/>
      <c r="H1069" s="1430"/>
      <c r="I1069" s="160"/>
      <c r="J1069" s="161"/>
      <c r="K1069" s="1430"/>
      <c r="L1069" s="298">
        <f>I1069+J1069+K1069</f>
        <v>0</v>
      </c>
      <c r="M1069" s="12">
        <f t="shared" si="236"/>
      </c>
      <c r="N1069" s="13"/>
    </row>
    <row r="1070" spans="1:14" ht="15.75">
      <c r="A1070" s="23">
        <v>175</v>
      </c>
      <c r="B1070" s="344"/>
      <c r="C1070" s="296">
        <v>2125</v>
      </c>
      <c r="D1070" s="303" t="s">
        <v>231</v>
      </c>
      <c r="E1070" s="298">
        <f>F1070+G1070+H1070</f>
        <v>0</v>
      </c>
      <c r="F1070" s="492">
        <v>0</v>
      </c>
      <c r="G1070" s="493">
        <v>0</v>
      </c>
      <c r="H1070" s="162">
        <v>0</v>
      </c>
      <c r="I1070" s="492">
        <v>0</v>
      </c>
      <c r="J1070" s="493">
        <v>0</v>
      </c>
      <c r="K1070" s="162">
        <v>0</v>
      </c>
      <c r="L1070" s="298">
        <f>I1070+J1070+K1070</f>
        <v>0</v>
      </c>
      <c r="M1070" s="12">
        <f t="shared" si="236"/>
      </c>
      <c r="N1070" s="13"/>
    </row>
    <row r="1071" spans="1:14" ht="15.75">
      <c r="A1071" s="23">
        <v>180</v>
      </c>
      <c r="B1071" s="294"/>
      <c r="C1071" s="296">
        <v>2140</v>
      </c>
      <c r="D1071" s="303" t="s">
        <v>232</v>
      </c>
      <c r="E1071" s="298">
        <f>F1071+G1071+H1071</f>
        <v>0</v>
      </c>
      <c r="F1071" s="492">
        <v>0</v>
      </c>
      <c r="G1071" s="493">
        <v>0</v>
      </c>
      <c r="H1071" s="162">
        <v>0</v>
      </c>
      <c r="I1071" s="492">
        <v>0</v>
      </c>
      <c r="J1071" s="493">
        <v>0</v>
      </c>
      <c r="K1071" s="162">
        <v>0</v>
      </c>
      <c r="L1071" s="298">
        <f>I1071+J1071+K1071</f>
        <v>0</v>
      </c>
      <c r="M1071" s="12">
        <f t="shared" si="236"/>
      </c>
      <c r="N1071" s="13"/>
    </row>
    <row r="1072" spans="1:14" ht="15.75">
      <c r="A1072" s="23">
        <v>185</v>
      </c>
      <c r="B1072" s="295"/>
      <c r="C1072" s="288">
        <v>2190</v>
      </c>
      <c r="D1072" s="348" t="s">
        <v>233</v>
      </c>
      <c r="E1072" s="290">
        <f>F1072+G1072+H1072</f>
        <v>0</v>
      </c>
      <c r="F1072" s="175"/>
      <c r="G1072" s="176"/>
      <c r="H1072" s="1431"/>
      <c r="I1072" s="175"/>
      <c r="J1072" s="176"/>
      <c r="K1072" s="1431"/>
      <c r="L1072" s="290">
        <f>I1072+J1072+K1072</f>
        <v>0</v>
      </c>
      <c r="M1072" s="12">
        <f t="shared" si="236"/>
      </c>
      <c r="N1072" s="13"/>
    </row>
    <row r="1073" spans="1:14" ht="15.75">
      <c r="A1073" s="23">
        <v>190</v>
      </c>
      <c r="B1073" s="275">
        <v>2200</v>
      </c>
      <c r="C1073" s="1731" t="s">
        <v>234</v>
      </c>
      <c r="D1073" s="1732"/>
      <c r="E1073" s="313">
        <f aca="true" t="shared" si="246" ref="E1073:L1073">SUM(E1074:E1075)</f>
        <v>0</v>
      </c>
      <c r="F1073" s="277">
        <f t="shared" si="246"/>
        <v>0</v>
      </c>
      <c r="G1073" s="278">
        <f t="shared" si="246"/>
        <v>0</v>
      </c>
      <c r="H1073" s="279">
        <f>SUM(H1074:H1075)</f>
        <v>0</v>
      </c>
      <c r="I1073" s="277">
        <f t="shared" si="246"/>
        <v>0</v>
      </c>
      <c r="J1073" s="278">
        <f t="shared" si="246"/>
        <v>0</v>
      </c>
      <c r="K1073" s="279">
        <f t="shared" si="246"/>
        <v>0</v>
      </c>
      <c r="L1073" s="313">
        <f t="shared" si="246"/>
        <v>0</v>
      </c>
      <c r="M1073" s="12">
        <f t="shared" si="236"/>
      </c>
      <c r="N1073" s="13"/>
    </row>
    <row r="1074" spans="1:14" ht="15.75">
      <c r="A1074" s="23">
        <v>200</v>
      </c>
      <c r="B1074" s="295"/>
      <c r="C1074" s="282">
        <v>2221</v>
      </c>
      <c r="D1074" s="283" t="s">
        <v>333</v>
      </c>
      <c r="E1074" s="284">
        <f aca="true" t="shared" si="247" ref="E1074:E1079">F1074+G1074+H1074</f>
        <v>0</v>
      </c>
      <c r="F1074" s="154"/>
      <c r="G1074" s="155"/>
      <c r="H1074" s="1425"/>
      <c r="I1074" s="154"/>
      <c r="J1074" s="155"/>
      <c r="K1074" s="1425"/>
      <c r="L1074" s="284">
        <f aca="true" t="shared" si="248" ref="L1074:L1079">I1074+J1074+K1074</f>
        <v>0</v>
      </c>
      <c r="M1074" s="12">
        <f t="shared" si="236"/>
      </c>
      <c r="N1074" s="13"/>
    </row>
    <row r="1075" spans="1:14" ht="15.75">
      <c r="A1075" s="23">
        <v>200</v>
      </c>
      <c r="B1075" s="295"/>
      <c r="C1075" s="288">
        <v>2224</v>
      </c>
      <c r="D1075" s="289" t="s">
        <v>235</v>
      </c>
      <c r="E1075" s="290">
        <f t="shared" si="247"/>
        <v>0</v>
      </c>
      <c r="F1075" s="175"/>
      <c r="G1075" s="176"/>
      <c r="H1075" s="1431"/>
      <c r="I1075" s="175"/>
      <c r="J1075" s="176"/>
      <c r="K1075" s="1431"/>
      <c r="L1075" s="290">
        <f t="shared" si="248"/>
        <v>0</v>
      </c>
      <c r="M1075" s="12">
        <f t="shared" si="236"/>
      </c>
      <c r="N1075" s="13"/>
    </row>
    <row r="1076" spans="1:14" ht="15.75">
      <c r="A1076" s="23">
        <v>205</v>
      </c>
      <c r="B1076" s="275">
        <v>2500</v>
      </c>
      <c r="C1076" s="1731" t="s">
        <v>236</v>
      </c>
      <c r="D1076" s="1732"/>
      <c r="E1076" s="313">
        <f t="shared" si="247"/>
        <v>0</v>
      </c>
      <c r="F1076" s="1432"/>
      <c r="G1076" s="1433"/>
      <c r="H1076" s="1434"/>
      <c r="I1076" s="1432"/>
      <c r="J1076" s="1433"/>
      <c r="K1076" s="1434"/>
      <c r="L1076" s="313">
        <f t="shared" si="248"/>
        <v>0</v>
      </c>
      <c r="M1076" s="12">
        <f t="shared" si="236"/>
      </c>
      <c r="N1076" s="13"/>
    </row>
    <row r="1077" spans="1:14" ht="15.75">
      <c r="A1077" s="23">
        <v>210</v>
      </c>
      <c r="B1077" s="275">
        <v>2600</v>
      </c>
      <c r="C1077" s="1737" t="s">
        <v>237</v>
      </c>
      <c r="D1077" s="1738"/>
      <c r="E1077" s="313">
        <f t="shared" si="247"/>
        <v>0</v>
      </c>
      <c r="F1077" s="1432"/>
      <c r="G1077" s="1433"/>
      <c r="H1077" s="1434"/>
      <c r="I1077" s="1432"/>
      <c r="J1077" s="1433"/>
      <c r="K1077" s="1434"/>
      <c r="L1077" s="313">
        <f t="shared" si="248"/>
        <v>0</v>
      </c>
      <c r="M1077" s="12">
        <f t="shared" si="236"/>
      </c>
      <c r="N1077" s="13"/>
    </row>
    <row r="1078" spans="1:14" ht="15.75">
      <c r="A1078" s="23">
        <v>215</v>
      </c>
      <c r="B1078" s="275">
        <v>2700</v>
      </c>
      <c r="C1078" s="1737" t="s">
        <v>238</v>
      </c>
      <c r="D1078" s="1738"/>
      <c r="E1078" s="313">
        <f t="shared" si="247"/>
        <v>0</v>
      </c>
      <c r="F1078" s="1432"/>
      <c r="G1078" s="1433"/>
      <c r="H1078" s="1434"/>
      <c r="I1078" s="1432"/>
      <c r="J1078" s="1433"/>
      <c r="K1078" s="1434"/>
      <c r="L1078" s="313">
        <f t="shared" si="248"/>
        <v>0</v>
      </c>
      <c r="M1078" s="12">
        <f t="shared" si="236"/>
      </c>
      <c r="N1078" s="13"/>
    </row>
    <row r="1079" spans="1:14" ht="15.75">
      <c r="A1079" s="22">
        <v>220</v>
      </c>
      <c r="B1079" s="275">
        <v>2800</v>
      </c>
      <c r="C1079" s="1737" t="s">
        <v>1759</v>
      </c>
      <c r="D1079" s="1738"/>
      <c r="E1079" s="313">
        <f t="shared" si="247"/>
        <v>0</v>
      </c>
      <c r="F1079" s="1432"/>
      <c r="G1079" s="1433"/>
      <c r="H1079" s="1434"/>
      <c r="I1079" s="1432"/>
      <c r="J1079" s="1433"/>
      <c r="K1079" s="1434"/>
      <c r="L1079" s="313">
        <f t="shared" si="248"/>
        <v>0</v>
      </c>
      <c r="M1079" s="12">
        <f t="shared" si="236"/>
      </c>
      <c r="N1079" s="13"/>
    </row>
    <row r="1080" spans="1:14" ht="36" customHeight="1">
      <c r="A1080" s="23">
        <v>225</v>
      </c>
      <c r="B1080" s="275">
        <v>2900</v>
      </c>
      <c r="C1080" s="1731" t="s">
        <v>239</v>
      </c>
      <c r="D1080" s="1732"/>
      <c r="E1080" s="313">
        <f aca="true" t="shared" si="249" ref="E1080:L1080">SUM(E1081:E1086)</f>
        <v>0</v>
      </c>
      <c r="F1080" s="277">
        <f t="shared" si="249"/>
        <v>0</v>
      </c>
      <c r="G1080" s="278">
        <f t="shared" si="249"/>
        <v>0</v>
      </c>
      <c r="H1080" s="279">
        <f>SUM(H1081:H1086)</f>
        <v>0</v>
      </c>
      <c r="I1080" s="277">
        <f t="shared" si="249"/>
        <v>0</v>
      </c>
      <c r="J1080" s="278">
        <f t="shared" si="249"/>
        <v>0</v>
      </c>
      <c r="K1080" s="279">
        <f t="shared" si="249"/>
        <v>0</v>
      </c>
      <c r="L1080" s="313">
        <f t="shared" si="249"/>
        <v>0</v>
      </c>
      <c r="M1080" s="12">
        <f t="shared" si="236"/>
      </c>
      <c r="N1080" s="13"/>
    </row>
    <row r="1081" spans="1:14" ht="15.75">
      <c r="A1081" s="23">
        <v>230</v>
      </c>
      <c r="B1081" s="349"/>
      <c r="C1081" s="282">
        <v>2920</v>
      </c>
      <c r="D1081" s="350" t="s">
        <v>240</v>
      </c>
      <c r="E1081" s="284">
        <f aca="true" t="shared" si="250" ref="E1081:E1086">F1081+G1081+H1081</f>
        <v>0</v>
      </c>
      <c r="F1081" s="154"/>
      <c r="G1081" s="155"/>
      <c r="H1081" s="1425"/>
      <c r="I1081" s="154"/>
      <c r="J1081" s="155"/>
      <c r="K1081" s="1425"/>
      <c r="L1081" s="284">
        <f aca="true" t="shared" si="251" ref="L1081:L1086">I1081+J1081+K1081</f>
        <v>0</v>
      </c>
      <c r="M1081" s="12">
        <f t="shared" si="236"/>
      </c>
      <c r="N1081" s="13"/>
    </row>
    <row r="1082" spans="1:14" ht="31.5">
      <c r="A1082" s="23">
        <v>245</v>
      </c>
      <c r="B1082" s="349"/>
      <c r="C1082" s="327">
        <v>2969</v>
      </c>
      <c r="D1082" s="351" t="s">
        <v>241</v>
      </c>
      <c r="E1082" s="329">
        <f t="shared" si="250"/>
        <v>0</v>
      </c>
      <c r="F1082" s="452"/>
      <c r="G1082" s="453"/>
      <c r="H1082" s="1435"/>
      <c r="I1082" s="452"/>
      <c r="J1082" s="453"/>
      <c r="K1082" s="1435"/>
      <c r="L1082" s="329">
        <f t="shared" si="251"/>
        <v>0</v>
      </c>
      <c r="M1082" s="12">
        <f t="shared" si="236"/>
      </c>
      <c r="N1082" s="13"/>
    </row>
    <row r="1083" spans="1:14" ht="31.5">
      <c r="A1083" s="22">
        <v>220</v>
      </c>
      <c r="B1083" s="349"/>
      <c r="C1083" s="352">
        <v>2970</v>
      </c>
      <c r="D1083" s="353" t="s">
        <v>242</v>
      </c>
      <c r="E1083" s="354">
        <f t="shared" si="250"/>
        <v>0</v>
      </c>
      <c r="F1083" s="640"/>
      <c r="G1083" s="641"/>
      <c r="H1083" s="1436"/>
      <c r="I1083" s="640"/>
      <c r="J1083" s="641"/>
      <c r="K1083" s="1436"/>
      <c r="L1083" s="354">
        <f t="shared" si="251"/>
        <v>0</v>
      </c>
      <c r="M1083" s="12">
        <f t="shared" si="236"/>
      </c>
      <c r="N1083" s="13"/>
    </row>
    <row r="1084" spans="1:14" ht="15.75">
      <c r="A1084" s="23">
        <v>225</v>
      </c>
      <c r="B1084" s="349"/>
      <c r="C1084" s="336">
        <v>2989</v>
      </c>
      <c r="D1084" s="358" t="s">
        <v>243</v>
      </c>
      <c r="E1084" s="338">
        <f t="shared" si="250"/>
        <v>0</v>
      </c>
      <c r="F1084" s="604"/>
      <c r="G1084" s="605"/>
      <c r="H1084" s="1437"/>
      <c r="I1084" s="604"/>
      <c r="J1084" s="605"/>
      <c r="K1084" s="1437"/>
      <c r="L1084" s="338">
        <f t="shared" si="251"/>
        <v>0</v>
      </c>
      <c r="M1084" s="12">
        <f t="shared" si="236"/>
      </c>
      <c r="N1084" s="13"/>
    </row>
    <row r="1085" spans="1:14" ht="15.75">
      <c r="A1085" s="23">
        <v>230</v>
      </c>
      <c r="B1085" s="295"/>
      <c r="C1085" s="321">
        <v>2991</v>
      </c>
      <c r="D1085" s="359" t="s">
        <v>244</v>
      </c>
      <c r="E1085" s="323">
        <f t="shared" si="250"/>
        <v>0</v>
      </c>
      <c r="F1085" s="457"/>
      <c r="G1085" s="458"/>
      <c r="H1085" s="1438"/>
      <c r="I1085" s="457"/>
      <c r="J1085" s="458"/>
      <c r="K1085" s="1438"/>
      <c r="L1085" s="323">
        <f t="shared" si="251"/>
        <v>0</v>
      </c>
      <c r="M1085" s="12">
        <f t="shared" si="236"/>
      </c>
      <c r="N1085" s="13"/>
    </row>
    <row r="1086" spans="1:14" ht="15.75">
      <c r="A1086" s="23">
        <v>235</v>
      </c>
      <c r="B1086" s="295"/>
      <c r="C1086" s="288">
        <v>2992</v>
      </c>
      <c r="D1086" s="360" t="s">
        <v>245</v>
      </c>
      <c r="E1086" s="290">
        <f t="shared" si="250"/>
        <v>0</v>
      </c>
      <c r="F1086" s="175"/>
      <c r="G1086" s="176"/>
      <c r="H1086" s="1431"/>
      <c r="I1086" s="175"/>
      <c r="J1086" s="176"/>
      <c r="K1086" s="1431"/>
      <c r="L1086" s="290">
        <f t="shared" si="251"/>
        <v>0</v>
      </c>
      <c r="M1086" s="12">
        <f t="shared" si="236"/>
      </c>
      <c r="N1086" s="13"/>
    </row>
    <row r="1087" spans="1:14" ht="15.75">
      <c r="A1087" s="23">
        <v>240</v>
      </c>
      <c r="B1087" s="275">
        <v>3300</v>
      </c>
      <c r="C1087" s="361" t="s">
        <v>246</v>
      </c>
      <c r="D1087" s="1617"/>
      <c r="E1087" s="313">
        <f aca="true" t="shared" si="252" ref="E1087:L1087">SUM(E1088:E1093)</f>
        <v>0</v>
      </c>
      <c r="F1087" s="277">
        <f t="shared" si="252"/>
        <v>0</v>
      </c>
      <c r="G1087" s="278">
        <f t="shared" si="252"/>
        <v>0</v>
      </c>
      <c r="H1087" s="279">
        <f>SUM(H1088:H1093)</f>
        <v>0</v>
      </c>
      <c r="I1087" s="277">
        <f t="shared" si="252"/>
        <v>0</v>
      </c>
      <c r="J1087" s="278">
        <f t="shared" si="252"/>
        <v>0</v>
      </c>
      <c r="K1087" s="279">
        <f t="shared" si="252"/>
        <v>0</v>
      </c>
      <c r="L1087" s="313">
        <f t="shared" si="252"/>
        <v>0</v>
      </c>
      <c r="M1087" s="12">
        <f t="shared" si="236"/>
      </c>
      <c r="N1087" s="13"/>
    </row>
    <row r="1088" spans="1:14" ht="15.75">
      <c r="A1088" s="23">
        <v>245</v>
      </c>
      <c r="B1088" s="294"/>
      <c r="C1088" s="282">
        <v>3301</v>
      </c>
      <c r="D1088" s="362" t="s">
        <v>247</v>
      </c>
      <c r="E1088" s="284">
        <f aca="true" t="shared" si="253" ref="E1088:E1096">F1088+G1088+H1088</f>
        <v>0</v>
      </c>
      <c r="F1088" s="490">
        <v>0</v>
      </c>
      <c r="G1088" s="491">
        <v>0</v>
      </c>
      <c r="H1088" s="156">
        <v>0</v>
      </c>
      <c r="I1088" s="490">
        <v>0</v>
      </c>
      <c r="J1088" s="491">
        <v>0</v>
      </c>
      <c r="K1088" s="156">
        <v>0</v>
      </c>
      <c r="L1088" s="284">
        <f aca="true" t="shared" si="254" ref="L1088:L1096">I1088+J1088+K1088</f>
        <v>0</v>
      </c>
      <c r="M1088" s="12">
        <f t="shared" si="236"/>
      </c>
      <c r="N1088" s="13"/>
    </row>
    <row r="1089" spans="1:14" ht="15.75">
      <c r="A1089" s="22">
        <v>250</v>
      </c>
      <c r="B1089" s="294"/>
      <c r="C1089" s="296">
        <v>3302</v>
      </c>
      <c r="D1089" s="363" t="s">
        <v>773</v>
      </c>
      <c r="E1089" s="298">
        <f t="shared" si="253"/>
        <v>0</v>
      </c>
      <c r="F1089" s="492">
        <v>0</v>
      </c>
      <c r="G1089" s="493">
        <v>0</v>
      </c>
      <c r="H1089" s="162">
        <v>0</v>
      </c>
      <c r="I1089" s="492">
        <v>0</v>
      </c>
      <c r="J1089" s="493">
        <v>0</v>
      </c>
      <c r="K1089" s="162">
        <v>0</v>
      </c>
      <c r="L1089" s="298">
        <f t="shared" si="254"/>
        <v>0</v>
      </c>
      <c r="M1089" s="12">
        <f t="shared" si="236"/>
      </c>
      <c r="N1089" s="13"/>
    </row>
    <row r="1090" spans="1:14" ht="15.75">
      <c r="A1090" s="23">
        <v>255</v>
      </c>
      <c r="B1090" s="294"/>
      <c r="C1090" s="296">
        <v>3303</v>
      </c>
      <c r="D1090" s="363" t="s">
        <v>248</v>
      </c>
      <c r="E1090" s="298">
        <f t="shared" si="253"/>
        <v>0</v>
      </c>
      <c r="F1090" s="492">
        <v>0</v>
      </c>
      <c r="G1090" s="493">
        <v>0</v>
      </c>
      <c r="H1090" s="162">
        <v>0</v>
      </c>
      <c r="I1090" s="492">
        <v>0</v>
      </c>
      <c r="J1090" s="493">
        <v>0</v>
      </c>
      <c r="K1090" s="162">
        <v>0</v>
      </c>
      <c r="L1090" s="298">
        <f t="shared" si="254"/>
        <v>0</v>
      </c>
      <c r="M1090" s="12">
        <f t="shared" si="236"/>
      </c>
      <c r="N1090" s="13"/>
    </row>
    <row r="1091" spans="1:14" ht="15.75">
      <c r="A1091" s="23">
        <v>265</v>
      </c>
      <c r="B1091" s="294"/>
      <c r="C1091" s="296">
        <v>3304</v>
      </c>
      <c r="D1091" s="363" t="s">
        <v>249</v>
      </c>
      <c r="E1091" s="298">
        <f t="shared" si="253"/>
        <v>0</v>
      </c>
      <c r="F1091" s="492">
        <v>0</v>
      </c>
      <c r="G1091" s="493">
        <v>0</v>
      </c>
      <c r="H1091" s="162">
        <v>0</v>
      </c>
      <c r="I1091" s="492">
        <v>0</v>
      </c>
      <c r="J1091" s="493">
        <v>0</v>
      </c>
      <c r="K1091" s="162">
        <v>0</v>
      </c>
      <c r="L1091" s="298">
        <f t="shared" si="254"/>
        <v>0</v>
      </c>
      <c r="M1091" s="12">
        <f t="shared" si="236"/>
      </c>
      <c r="N1091" s="13"/>
    </row>
    <row r="1092" spans="1:14" ht="30">
      <c r="A1092" s="22">
        <v>270</v>
      </c>
      <c r="B1092" s="294"/>
      <c r="C1092" s="296">
        <v>3305</v>
      </c>
      <c r="D1092" s="363" t="s">
        <v>250</v>
      </c>
      <c r="E1092" s="298">
        <f t="shared" si="253"/>
        <v>0</v>
      </c>
      <c r="F1092" s="492">
        <v>0</v>
      </c>
      <c r="G1092" s="493">
        <v>0</v>
      </c>
      <c r="H1092" s="162">
        <v>0</v>
      </c>
      <c r="I1092" s="492">
        <v>0</v>
      </c>
      <c r="J1092" s="493">
        <v>0</v>
      </c>
      <c r="K1092" s="162">
        <v>0</v>
      </c>
      <c r="L1092" s="298">
        <f t="shared" si="254"/>
        <v>0</v>
      </c>
      <c r="M1092" s="12">
        <f t="shared" si="236"/>
      </c>
      <c r="N1092" s="13"/>
    </row>
    <row r="1093" spans="1:14" ht="30">
      <c r="A1093" s="22">
        <v>290</v>
      </c>
      <c r="B1093" s="294"/>
      <c r="C1093" s="288">
        <v>3306</v>
      </c>
      <c r="D1093" s="364" t="s">
        <v>1756</v>
      </c>
      <c r="E1093" s="290">
        <f t="shared" si="253"/>
        <v>0</v>
      </c>
      <c r="F1093" s="494">
        <v>0</v>
      </c>
      <c r="G1093" s="495">
        <v>0</v>
      </c>
      <c r="H1093" s="177">
        <v>0</v>
      </c>
      <c r="I1093" s="494">
        <v>0</v>
      </c>
      <c r="J1093" s="495">
        <v>0</v>
      </c>
      <c r="K1093" s="177">
        <v>0</v>
      </c>
      <c r="L1093" s="290">
        <f t="shared" si="254"/>
        <v>0</v>
      </c>
      <c r="M1093" s="12">
        <f t="shared" si="236"/>
      </c>
      <c r="N1093" s="13"/>
    </row>
    <row r="1094" spans="1:14" ht="15.75">
      <c r="A1094" s="39">
        <v>320</v>
      </c>
      <c r="B1094" s="275">
        <v>3900</v>
      </c>
      <c r="C1094" s="1731" t="s">
        <v>251</v>
      </c>
      <c r="D1094" s="1732"/>
      <c r="E1094" s="313">
        <f t="shared" si="253"/>
        <v>0</v>
      </c>
      <c r="F1094" s="1481">
        <v>0</v>
      </c>
      <c r="G1094" s="1482">
        <v>0</v>
      </c>
      <c r="H1094" s="1483">
        <v>0</v>
      </c>
      <c r="I1094" s="1481">
        <v>0</v>
      </c>
      <c r="J1094" s="1482">
        <v>0</v>
      </c>
      <c r="K1094" s="1483">
        <v>0</v>
      </c>
      <c r="L1094" s="313">
        <f t="shared" si="254"/>
        <v>0</v>
      </c>
      <c r="M1094" s="12">
        <f aca="true" t="shared" si="255" ref="M1094:M1140">(IF($E1094&lt;&gt;0,$M$2,IF($L1094&lt;&gt;0,$M$2,"")))</f>
      </c>
      <c r="N1094" s="13"/>
    </row>
    <row r="1095" spans="1:14" ht="15.75">
      <c r="A1095" s="22">
        <v>330</v>
      </c>
      <c r="B1095" s="275">
        <v>4000</v>
      </c>
      <c r="C1095" s="1731" t="s">
        <v>252</v>
      </c>
      <c r="D1095" s="1732"/>
      <c r="E1095" s="313">
        <f t="shared" si="253"/>
        <v>0</v>
      </c>
      <c r="F1095" s="1432"/>
      <c r="G1095" s="1433"/>
      <c r="H1095" s="1434"/>
      <c r="I1095" s="1432"/>
      <c r="J1095" s="1433"/>
      <c r="K1095" s="1434"/>
      <c r="L1095" s="313">
        <f t="shared" si="254"/>
        <v>0</v>
      </c>
      <c r="M1095" s="12">
        <f t="shared" si="255"/>
      </c>
      <c r="N1095" s="13"/>
    </row>
    <row r="1096" spans="1:14" ht="15.75">
      <c r="A1096" s="22">
        <v>350</v>
      </c>
      <c r="B1096" s="275">
        <v>4100</v>
      </c>
      <c r="C1096" s="1731" t="s">
        <v>253</v>
      </c>
      <c r="D1096" s="1732"/>
      <c r="E1096" s="313">
        <f t="shared" si="253"/>
        <v>0</v>
      </c>
      <c r="F1096" s="1432"/>
      <c r="G1096" s="1433"/>
      <c r="H1096" s="1434"/>
      <c r="I1096" s="1432"/>
      <c r="J1096" s="1433"/>
      <c r="K1096" s="1434"/>
      <c r="L1096" s="313">
        <f t="shared" si="254"/>
        <v>0</v>
      </c>
      <c r="M1096" s="12">
        <f t="shared" si="255"/>
      </c>
      <c r="N1096" s="13"/>
    </row>
    <row r="1097" spans="1:14" ht="15.75">
      <c r="A1097" s="23">
        <v>355</v>
      </c>
      <c r="B1097" s="275">
        <v>4200</v>
      </c>
      <c r="C1097" s="1731" t="s">
        <v>254</v>
      </c>
      <c r="D1097" s="1732"/>
      <c r="E1097" s="313">
        <f aca="true" t="shared" si="256" ref="E1097:L1097">SUM(E1098:E1103)</f>
        <v>0</v>
      </c>
      <c r="F1097" s="277">
        <f t="shared" si="256"/>
        <v>0</v>
      </c>
      <c r="G1097" s="278">
        <f t="shared" si="256"/>
        <v>0</v>
      </c>
      <c r="H1097" s="279">
        <f>SUM(H1098:H1103)</f>
        <v>0</v>
      </c>
      <c r="I1097" s="277">
        <f t="shared" si="256"/>
        <v>0</v>
      </c>
      <c r="J1097" s="278">
        <f t="shared" si="256"/>
        <v>0</v>
      </c>
      <c r="K1097" s="279">
        <f t="shared" si="256"/>
        <v>0</v>
      </c>
      <c r="L1097" s="313">
        <f t="shared" si="256"/>
        <v>0</v>
      </c>
      <c r="M1097" s="12">
        <f t="shared" si="255"/>
      </c>
      <c r="N1097" s="13"/>
    </row>
    <row r="1098" spans="1:14" ht="15.75">
      <c r="A1098" s="23">
        <v>375</v>
      </c>
      <c r="B1098" s="365"/>
      <c r="C1098" s="282">
        <v>4201</v>
      </c>
      <c r="D1098" s="283" t="s">
        <v>255</v>
      </c>
      <c r="E1098" s="284">
        <f aca="true" t="shared" si="257" ref="E1098:E1103">F1098+G1098+H1098</f>
        <v>0</v>
      </c>
      <c r="F1098" s="154"/>
      <c r="G1098" s="155"/>
      <c r="H1098" s="1425"/>
      <c r="I1098" s="154"/>
      <c r="J1098" s="155"/>
      <c r="K1098" s="1425"/>
      <c r="L1098" s="284">
        <f aca="true" t="shared" si="258" ref="L1098:L1103">I1098+J1098+K1098</f>
        <v>0</v>
      </c>
      <c r="M1098" s="12">
        <f t="shared" si="255"/>
      </c>
      <c r="N1098" s="13"/>
    </row>
    <row r="1099" spans="1:14" ht="15.75">
      <c r="A1099" s="23">
        <v>380</v>
      </c>
      <c r="B1099" s="365"/>
      <c r="C1099" s="296">
        <v>4202</v>
      </c>
      <c r="D1099" s="366" t="s">
        <v>256</v>
      </c>
      <c r="E1099" s="298">
        <f t="shared" si="257"/>
        <v>0</v>
      </c>
      <c r="F1099" s="160"/>
      <c r="G1099" s="161"/>
      <c r="H1099" s="1430"/>
      <c r="I1099" s="160"/>
      <c r="J1099" s="161"/>
      <c r="K1099" s="1430"/>
      <c r="L1099" s="298">
        <f t="shared" si="258"/>
        <v>0</v>
      </c>
      <c r="M1099" s="12">
        <f t="shared" si="255"/>
      </c>
      <c r="N1099" s="13"/>
    </row>
    <row r="1100" spans="1:14" ht="15.75">
      <c r="A1100" s="23">
        <v>385</v>
      </c>
      <c r="B1100" s="365"/>
      <c r="C1100" s="296">
        <v>4214</v>
      </c>
      <c r="D1100" s="366" t="s">
        <v>257</v>
      </c>
      <c r="E1100" s="298">
        <f t="shared" si="257"/>
        <v>0</v>
      </c>
      <c r="F1100" s="160"/>
      <c r="G1100" s="161"/>
      <c r="H1100" s="1430"/>
      <c r="I1100" s="160"/>
      <c r="J1100" s="161"/>
      <c r="K1100" s="1430"/>
      <c r="L1100" s="298">
        <f t="shared" si="258"/>
        <v>0</v>
      </c>
      <c r="M1100" s="12">
        <f t="shared" si="255"/>
      </c>
      <c r="N1100" s="13"/>
    </row>
    <row r="1101" spans="1:14" ht="15.75">
      <c r="A1101" s="23">
        <v>390</v>
      </c>
      <c r="B1101" s="365"/>
      <c r="C1101" s="296">
        <v>4217</v>
      </c>
      <c r="D1101" s="366" t="s">
        <v>258</v>
      </c>
      <c r="E1101" s="298">
        <f t="shared" si="257"/>
        <v>0</v>
      </c>
      <c r="F1101" s="160"/>
      <c r="G1101" s="161"/>
      <c r="H1101" s="1430"/>
      <c r="I1101" s="160"/>
      <c r="J1101" s="161"/>
      <c r="K1101" s="1430"/>
      <c r="L1101" s="298">
        <f t="shared" si="258"/>
        <v>0</v>
      </c>
      <c r="M1101" s="12">
        <f t="shared" si="255"/>
      </c>
      <c r="N1101" s="13"/>
    </row>
    <row r="1102" spans="1:14" ht="31.5">
      <c r="A1102" s="23">
        <v>395</v>
      </c>
      <c r="B1102" s="365"/>
      <c r="C1102" s="296">
        <v>4218</v>
      </c>
      <c r="D1102" s="297" t="s">
        <v>259</v>
      </c>
      <c r="E1102" s="298">
        <f t="shared" si="257"/>
        <v>0</v>
      </c>
      <c r="F1102" s="160"/>
      <c r="G1102" s="161"/>
      <c r="H1102" s="1430"/>
      <c r="I1102" s="160"/>
      <c r="J1102" s="161"/>
      <c r="K1102" s="1430"/>
      <c r="L1102" s="298">
        <f t="shared" si="258"/>
        <v>0</v>
      </c>
      <c r="M1102" s="12">
        <f t="shared" si="255"/>
      </c>
      <c r="N1102" s="13"/>
    </row>
    <row r="1103" spans="1:14" ht="15.75">
      <c r="A1103" s="18">
        <v>397</v>
      </c>
      <c r="B1103" s="365"/>
      <c r="C1103" s="288">
        <v>4219</v>
      </c>
      <c r="D1103" s="346" t="s">
        <v>260</v>
      </c>
      <c r="E1103" s="290">
        <f t="shared" si="257"/>
        <v>0</v>
      </c>
      <c r="F1103" s="175"/>
      <c r="G1103" s="176"/>
      <c r="H1103" s="1431"/>
      <c r="I1103" s="175"/>
      <c r="J1103" s="176"/>
      <c r="K1103" s="1431"/>
      <c r="L1103" s="290">
        <f t="shared" si="258"/>
        <v>0</v>
      </c>
      <c r="M1103" s="12">
        <f t="shared" si="255"/>
      </c>
      <c r="N1103" s="13"/>
    </row>
    <row r="1104" spans="1:14" ht="15.75">
      <c r="A1104" s="14">
        <v>398</v>
      </c>
      <c r="B1104" s="275">
        <v>4300</v>
      </c>
      <c r="C1104" s="1731" t="s">
        <v>1760</v>
      </c>
      <c r="D1104" s="1732"/>
      <c r="E1104" s="313">
        <f aca="true" t="shared" si="259" ref="E1104:L1104">SUM(E1105:E1107)</f>
        <v>0</v>
      </c>
      <c r="F1104" s="277">
        <f t="shared" si="259"/>
        <v>0</v>
      </c>
      <c r="G1104" s="278">
        <f t="shared" si="259"/>
        <v>0</v>
      </c>
      <c r="H1104" s="279">
        <f>SUM(H1105:H1107)</f>
        <v>0</v>
      </c>
      <c r="I1104" s="277">
        <f t="shared" si="259"/>
        <v>0</v>
      </c>
      <c r="J1104" s="278">
        <f t="shared" si="259"/>
        <v>0</v>
      </c>
      <c r="K1104" s="279">
        <f t="shared" si="259"/>
        <v>0</v>
      </c>
      <c r="L1104" s="313">
        <f t="shared" si="259"/>
        <v>0</v>
      </c>
      <c r="M1104" s="12">
        <f t="shared" si="255"/>
      </c>
      <c r="N1104" s="13"/>
    </row>
    <row r="1105" spans="1:14" ht="15.75">
      <c r="A1105" s="14">
        <v>399</v>
      </c>
      <c r="B1105" s="365"/>
      <c r="C1105" s="282">
        <v>4301</v>
      </c>
      <c r="D1105" s="314" t="s">
        <v>261</v>
      </c>
      <c r="E1105" s="284">
        <f aca="true" t="shared" si="260" ref="E1105:E1110">F1105+G1105+H1105</f>
        <v>0</v>
      </c>
      <c r="F1105" s="154"/>
      <c r="G1105" s="155"/>
      <c r="H1105" s="1425"/>
      <c r="I1105" s="154"/>
      <c r="J1105" s="155"/>
      <c r="K1105" s="1425"/>
      <c r="L1105" s="284">
        <f aca="true" t="shared" si="261" ref="L1105:L1110">I1105+J1105+K1105</f>
        <v>0</v>
      </c>
      <c r="M1105" s="12">
        <f t="shared" si="255"/>
      </c>
      <c r="N1105" s="13"/>
    </row>
    <row r="1106" spans="1:14" ht="15.75">
      <c r="A1106" s="14">
        <v>400</v>
      </c>
      <c r="B1106" s="365"/>
      <c r="C1106" s="296">
        <v>4302</v>
      </c>
      <c r="D1106" s="366" t="s">
        <v>262</v>
      </c>
      <c r="E1106" s="298">
        <f t="shared" si="260"/>
        <v>0</v>
      </c>
      <c r="F1106" s="160"/>
      <c r="G1106" s="161"/>
      <c r="H1106" s="1430"/>
      <c r="I1106" s="160"/>
      <c r="J1106" s="161"/>
      <c r="K1106" s="1430"/>
      <c r="L1106" s="298">
        <f t="shared" si="261"/>
        <v>0</v>
      </c>
      <c r="M1106" s="12">
        <f t="shared" si="255"/>
      </c>
      <c r="N1106" s="13"/>
    </row>
    <row r="1107" spans="1:14" ht="15.75">
      <c r="A1107" s="14">
        <v>401</v>
      </c>
      <c r="B1107" s="365"/>
      <c r="C1107" s="288">
        <v>4309</v>
      </c>
      <c r="D1107" s="304" t="s">
        <v>263</v>
      </c>
      <c r="E1107" s="290">
        <f t="shared" si="260"/>
        <v>0</v>
      </c>
      <c r="F1107" s="175"/>
      <c r="G1107" s="176"/>
      <c r="H1107" s="1431"/>
      <c r="I1107" s="175"/>
      <c r="J1107" s="176"/>
      <c r="K1107" s="1431"/>
      <c r="L1107" s="290">
        <f t="shared" si="261"/>
        <v>0</v>
      </c>
      <c r="M1107" s="12">
        <f t="shared" si="255"/>
      </c>
      <c r="N1107" s="13"/>
    </row>
    <row r="1108" spans="1:14" ht="15.75">
      <c r="A1108" s="14">
        <v>402</v>
      </c>
      <c r="B1108" s="275">
        <v>4400</v>
      </c>
      <c r="C1108" s="1731" t="s">
        <v>1757</v>
      </c>
      <c r="D1108" s="1732"/>
      <c r="E1108" s="313">
        <f t="shared" si="260"/>
        <v>0</v>
      </c>
      <c r="F1108" s="1432"/>
      <c r="G1108" s="1433"/>
      <c r="H1108" s="1434"/>
      <c r="I1108" s="1432"/>
      <c r="J1108" s="1433"/>
      <c r="K1108" s="1434"/>
      <c r="L1108" s="313">
        <f t="shared" si="261"/>
        <v>0</v>
      </c>
      <c r="M1108" s="12">
        <f t="shared" si="255"/>
      </c>
      <c r="N1108" s="13"/>
    </row>
    <row r="1109" spans="1:14" ht="15.75">
      <c r="A1109" s="40">
        <v>404</v>
      </c>
      <c r="B1109" s="275">
        <v>4500</v>
      </c>
      <c r="C1109" s="1731" t="s">
        <v>1758</v>
      </c>
      <c r="D1109" s="1732"/>
      <c r="E1109" s="313">
        <f t="shared" si="260"/>
        <v>0</v>
      </c>
      <c r="F1109" s="1432"/>
      <c r="G1109" s="1433"/>
      <c r="H1109" s="1434"/>
      <c r="I1109" s="1432"/>
      <c r="J1109" s="1433"/>
      <c r="K1109" s="1434"/>
      <c r="L1109" s="313">
        <f t="shared" si="261"/>
        <v>0</v>
      </c>
      <c r="M1109" s="12">
        <f t="shared" si="255"/>
      </c>
      <c r="N1109" s="13"/>
    </row>
    <row r="1110" spans="1:14" ht="15.75">
      <c r="A1110" s="40">
        <v>404</v>
      </c>
      <c r="B1110" s="275">
        <v>4600</v>
      </c>
      <c r="C1110" s="1737" t="s">
        <v>264</v>
      </c>
      <c r="D1110" s="1738"/>
      <c r="E1110" s="313">
        <f t="shared" si="260"/>
        <v>0</v>
      </c>
      <c r="F1110" s="1432"/>
      <c r="G1110" s="1433"/>
      <c r="H1110" s="1434"/>
      <c r="I1110" s="1432"/>
      <c r="J1110" s="1433"/>
      <c r="K1110" s="1434"/>
      <c r="L1110" s="313">
        <f t="shared" si="261"/>
        <v>0</v>
      </c>
      <c r="M1110" s="12">
        <f t="shared" si="255"/>
      </c>
      <c r="N1110" s="13"/>
    </row>
    <row r="1111" spans="1:14" ht="15.75">
      <c r="A1111" s="22">
        <v>440</v>
      </c>
      <c r="B1111" s="275">
        <v>4900</v>
      </c>
      <c r="C1111" s="1731" t="s">
        <v>291</v>
      </c>
      <c r="D1111" s="1732"/>
      <c r="E1111" s="313">
        <f aca="true" t="shared" si="262" ref="E1111:L1111">+E1112+E1113</f>
        <v>0</v>
      </c>
      <c r="F1111" s="277">
        <f t="shared" si="262"/>
        <v>0</v>
      </c>
      <c r="G1111" s="278">
        <f t="shared" si="262"/>
        <v>0</v>
      </c>
      <c r="H1111" s="279">
        <f>+H1112+H1113</f>
        <v>0</v>
      </c>
      <c r="I1111" s="277">
        <f t="shared" si="262"/>
        <v>0</v>
      </c>
      <c r="J1111" s="278">
        <f t="shared" si="262"/>
        <v>0</v>
      </c>
      <c r="K1111" s="279">
        <f t="shared" si="262"/>
        <v>0</v>
      </c>
      <c r="L1111" s="313">
        <f t="shared" si="262"/>
        <v>0</v>
      </c>
      <c r="M1111" s="12">
        <f t="shared" si="255"/>
      </c>
      <c r="N1111" s="13"/>
    </row>
    <row r="1112" spans="1:14" ht="15.75">
      <c r="A1112" s="22">
        <v>450</v>
      </c>
      <c r="B1112" s="365"/>
      <c r="C1112" s="282">
        <v>4901</v>
      </c>
      <c r="D1112" s="367" t="s">
        <v>292</v>
      </c>
      <c r="E1112" s="284">
        <f>F1112+G1112+H1112</f>
        <v>0</v>
      </c>
      <c r="F1112" s="154"/>
      <c r="G1112" s="155"/>
      <c r="H1112" s="1425"/>
      <c r="I1112" s="154"/>
      <c r="J1112" s="155"/>
      <c r="K1112" s="1425"/>
      <c r="L1112" s="284">
        <f>I1112+J1112+K1112</f>
        <v>0</v>
      </c>
      <c r="M1112" s="12">
        <f t="shared" si="255"/>
      </c>
      <c r="N1112" s="13"/>
    </row>
    <row r="1113" spans="1:14" ht="15.75">
      <c r="A1113" s="22">
        <v>495</v>
      </c>
      <c r="B1113" s="365"/>
      <c r="C1113" s="288">
        <v>4902</v>
      </c>
      <c r="D1113" s="304" t="s">
        <v>293</v>
      </c>
      <c r="E1113" s="290">
        <f>F1113+G1113+H1113</f>
        <v>0</v>
      </c>
      <c r="F1113" s="175"/>
      <c r="G1113" s="176"/>
      <c r="H1113" s="1431"/>
      <c r="I1113" s="175"/>
      <c r="J1113" s="176"/>
      <c r="K1113" s="1431"/>
      <c r="L1113" s="290">
        <f>I1113+J1113+K1113</f>
        <v>0</v>
      </c>
      <c r="M1113" s="12">
        <f t="shared" si="255"/>
      </c>
      <c r="N1113" s="13"/>
    </row>
    <row r="1114" spans="1:14" ht="15.75">
      <c r="A1114" s="23">
        <v>500</v>
      </c>
      <c r="B1114" s="368">
        <v>5100</v>
      </c>
      <c r="C1114" s="1735" t="s">
        <v>265</v>
      </c>
      <c r="D1114" s="1736"/>
      <c r="E1114" s="313">
        <f>F1114+G1114+H1114</f>
        <v>0</v>
      </c>
      <c r="F1114" s="1432"/>
      <c r="G1114" s="1433"/>
      <c r="H1114" s="1434"/>
      <c r="I1114" s="1432"/>
      <c r="J1114" s="1433"/>
      <c r="K1114" s="1434"/>
      <c r="L1114" s="313">
        <f>I1114+J1114+K1114</f>
        <v>0</v>
      </c>
      <c r="M1114" s="12">
        <f t="shared" si="255"/>
      </c>
      <c r="N1114" s="13"/>
    </row>
    <row r="1115" spans="1:14" ht="15.75">
      <c r="A1115" s="23">
        <v>505</v>
      </c>
      <c r="B1115" s="368">
        <v>5200</v>
      </c>
      <c r="C1115" s="1735" t="s">
        <v>266</v>
      </c>
      <c r="D1115" s="1736"/>
      <c r="E1115" s="313">
        <f aca="true" t="shared" si="263" ref="E1115:L1115">SUM(E1116:E1122)</f>
        <v>0</v>
      </c>
      <c r="F1115" s="277">
        <f t="shared" si="263"/>
        <v>0</v>
      </c>
      <c r="G1115" s="278">
        <f t="shared" si="263"/>
        <v>0</v>
      </c>
      <c r="H1115" s="279">
        <f>SUM(H1116:H1122)</f>
        <v>0</v>
      </c>
      <c r="I1115" s="277">
        <f t="shared" si="263"/>
        <v>0</v>
      </c>
      <c r="J1115" s="278">
        <f t="shared" si="263"/>
        <v>0</v>
      </c>
      <c r="K1115" s="279">
        <f t="shared" si="263"/>
        <v>0</v>
      </c>
      <c r="L1115" s="313">
        <f t="shared" si="263"/>
        <v>0</v>
      </c>
      <c r="M1115" s="12">
        <f t="shared" si="255"/>
      </c>
      <c r="N1115" s="13"/>
    </row>
    <row r="1116" spans="1:14" ht="15.75">
      <c r="A1116" s="23">
        <v>510</v>
      </c>
      <c r="B1116" s="369"/>
      <c r="C1116" s="370">
        <v>5201</v>
      </c>
      <c r="D1116" s="371" t="s">
        <v>267</v>
      </c>
      <c r="E1116" s="284">
        <f aca="true" t="shared" si="264" ref="E1116:E1122">F1116+G1116+H1116</f>
        <v>0</v>
      </c>
      <c r="F1116" s="154"/>
      <c r="G1116" s="155"/>
      <c r="H1116" s="1425"/>
      <c r="I1116" s="154"/>
      <c r="J1116" s="155"/>
      <c r="K1116" s="1425"/>
      <c r="L1116" s="284">
        <f aca="true" t="shared" si="265" ref="L1116:L1122">I1116+J1116+K1116</f>
        <v>0</v>
      </c>
      <c r="M1116" s="12">
        <f t="shared" si="255"/>
      </c>
      <c r="N1116" s="13"/>
    </row>
    <row r="1117" spans="1:14" ht="15.75">
      <c r="A1117" s="23">
        <v>515</v>
      </c>
      <c r="B1117" s="369"/>
      <c r="C1117" s="372">
        <v>5202</v>
      </c>
      <c r="D1117" s="373" t="s">
        <v>268</v>
      </c>
      <c r="E1117" s="298">
        <f t="shared" si="264"/>
        <v>0</v>
      </c>
      <c r="F1117" s="160"/>
      <c r="G1117" s="161"/>
      <c r="H1117" s="1430"/>
      <c r="I1117" s="160"/>
      <c r="J1117" s="161"/>
      <c r="K1117" s="1430"/>
      <c r="L1117" s="298">
        <f t="shared" si="265"/>
        <v>0</v>
      </c>
      <c r="M1117" s="12">
        <f t="shared" si="255"/>
      </c>
      <c r="N1117" s="13"/>
    </row>
    <row r="1118" spans="1:14" ht="15.75">
      <c r="A1118" s="23">
        <v>520</v>
      </c>
      <c r="B1118" s="369"/>
      <c r="C1118" s="372">
        <v>5203</v>
      </c>
      <c r="D1118" s="373" t="s">
        <v>674</v>
      </c>
      <c r="E1118" s="298">
        <f t="shared" si="264"/>
        <v>0</v>
      </c>
      <c r="F1118" s="160"/>
      <c r="G1118" s="161"/>
      <c r="H1118" s="1430"/>
      <c r="I1118" s="160"/>
      <c r="J1118" s="161"/>
      <c r="K1118" s="1430"/>
      <c r="L1118" s="298">
        <f t="shared" si="265"/>
        <v>0</v>
      </c>
      <c r="M1118" s="12">
        <f t="shared" si="255"/>
      </c>
      <c r="N1118" s="13"/>
    </row>
    <row r="1119" spans="1:14" ht="15.75">
      <c r="A1119" s="23">
        <v>525</v>
      </c>
      <c r="B1119" s="369"/>
      <c r="C1119" s="372">
        <v>5204</v>
      </c>
      <c r="D1119" s="373" t="s">
        <v>675</v>
      </c>
      <c r="E1119" s="298">
        <f t="shared" si="264"/>
        <v>0</v>
      </c>
      <c r="F1119" s="160"/>
      <c r="G1119" s="161"/>
      <c r="H1119" s="1430"/>
      <c r="I1119" s="160"/>
      <c r="J1119" s="161"/>
      <c r="K1119" s="1430"/>
      <c r="L1119" s="298">
        <f t="shared" si="265"/>
        <v>0</v>
      </c>
      <c r="M1119" s="12">
        <f t="shared" si="255"/>
      </c>
      <c r="N1119" s="13"/>
    </row>
    <row r="1120" spans="1:14" ht="15.75">
      <c r="A1120" s="22">
        <v>635</v>
      </c>
      <c r="B1120" s="369"/>
      <c r="C1120" s="372">
        <v>5205</v>
      </c>
      <c r="D1120" s="373" t="s">
        <v>676</v>
      </c>
      <c r="E1120" s="298">
        <f t="shared" si="264"/>
        <v>0</v>
      </c>
      <c r="F1120" s="160"/>
      <c r="G1120" s="161"/>
      <c r="H1120" s="1430"/>
      <c r="I1120" s="160"/>
      <c r="J1120" s="161"/>
      <c r="K1120" s="1430"/>
      <c r="L1120" s="298">
        <f t="shared" si="265"/>
        <v>0</v>
      </c>
      <c r="M1120" s="12">
        <f t="shared" si="255"/>
      </c>
      <c r="N1120" s="13"/>
    </row>
    <row r="1121" spans="1:14" ht="15.75">
      <c r="A1121" s="23">
        <v>640</v>
      </c>
      <c r="B1121" s="369"/>
      <c r="C1121" s="372">
        <v>5206</v>
      </c>
      <c r="D1121" s="373" t="s">
        <v>677</v>
      </c>
      <c r="E1121" s="298">
        <f t="shared" si="264"/>
        <v>0</v>
      </c>
      <c r="F1121" s="160"/>
      <c r="G1121" s="161"/>
      <c r="H1121" s="1430"/>
      <c r="I1121" s="160"/>
      <c r="J1121" s="161"/>
      <c r="K1121" s="1430"/>
      <c r="L1121" s="298">
        <f t="shared" si="265"/>
        <v>0</v>
      </c>
      <c r="M1121" s="12">
        <f t="shared" si="255"/>
      </c>
      <c r="N1121" s="13"/>
    </row>
    <row r="1122" spans="1:14" ht="15.75">
      <c r="A1122" s="23">
        <v>645</v>
      </c>
      <c r="B1122" s="369"/>
      <c r="C1122" s="374">
        <v>5219</v>
      </c>
      <c r="D1122" s="375" t="s">
        <v>678</v>
      </c>
      <c r="E1122" s="290">
        <f t="shared" si="264"/>
        <v>0</v>
      </c>
      <c r="F1122" s="175"/>
      <c r="G1122" s="176"/>
      <c r="H1122" s="1431"/>
      <c r="I1122" s="175"/>
      <c r="J1122" s="176"/>
      <c r="K1122" s="1431"/>
      <c r="L1122" s="290">
        <f t="shared" si="265"/>
        <v>0</v>
      </c>
      <c r="M1122" s="12">
        <f t="shared" si="255"/>
      </c>
      <c r="N1122" s="13"/>
    </row>
    <row r="1123" spans="1:14" ht="15.75">
      <c r="A1123" s="23">
        <v>650</v>
      </c>
      <c r="B1123" s="368">
        <v>5300</v>
      </c>
      <c r="C1123" s="1735" t="s">
        <v>679</v>
      </c>
      <c r="D1123" s="1736"/>
      <c r="E1123" s="313">
        <f aca="true" t="shared" si="266" ref="E1123:L1123">SUM(E1124:E1125)</f>
        <v>0</v>
      </c>
      <c r="F1123" s="277">
        <f t="shared" si="266"/>
        <v>0</v>
      </c>
      <c r="G1123" s="278">
        <f t="shared" si="266"/>
        <v>0</v>
      </c>
      <c r="H1123" s="279">
        <f>SUM(H1124:H1125)</f>
        <v>0</v>
      </c>
      <c r="I1123" s="277">
        <f t="shared" si="266"/>
        <v>0</v>
      </c>
      <c r="J1123" s="278">
        <f t="shared" si="266"/>
        <v>0</v>
      </c>
      <c r="K1123" s="279">
        <f t="shared" si="266"/>
        <v>0</v>
      </c>
      <c r="L1123" s="313">
        <f t="shared" si="266"/>
        <v>0</v>
      </c>
      <c r="M1123" s="12">
        <f t="shared" si="255"/>
      </c>
      <c r="N1123" s="13"/>
    </row>
    <row r="1124" spans="1:14" ht="15.75">
      <c r="A1124" s="22">
        <v>655</v>
      </c>
      <c r="B1124" s="369"/>
      <c r="C1124" s="370">
        <v>5301</v>
      </c>
      <c r="D1124" s="371" t="s">
        <v>334</v>
      </c>
      <c r="E1124" s="284">
        <f>F1124+G1124+H1124</f>
        <v>0</v>
      </c>
      <c r="F1124" s="154"/>
      <c r="G1124" s="155"/>
      <c r="H1124" s="1425"/>
      <c r="I1124" s="154"/>
      <c r="J1124" s="155"/>
      <c r="K1124" s="1425"/>
      <c r="L1124" s="284">
        <f>I1124+J1124+K1124</f>
        <v>0</v>
      </c>
      <c r="M1124" s="12">
        <f t="shared" si="255"/>
      </c>
      <c r="N1124" s="13"/>
    </row>
    <row r="1125" spans="1:14" ht="15.75">
      <c r="A1125" s="22">
        <v>665</v>
      </c>
      <c r="B1125" s="369"/>
      <c r="C1125" s="374">
        <v>5309</v>
      </c>
      <c r="D1125" s="375" t="s">
        <v>680</v>
      </c>
      <c r="E1125" s="290">
        <f>F1125+G1125+H1125</f>
        <v>0</v>
      </c>
      <c r="F1125" s="175"/>
      <c r="G1125" s="176"/>
      <c r="H1125" s="1431"/>
      <c r="I1125" s="175"/>
      <c r="J1125" s="176"/>
      <c r="K1125" s="1431"/>
      <c r="L1125" s="290">
        <f>I1125+J1125+K1125</f>
        <v>0</v>
      </c>
      <c r="M1125" s="12">
        <f t="shared" si="255"/>
      </c>
      <c r="N1125" s="13"/>
    </row>
    <row r="1126" spans="1:14" ht="15.75">
      <c r="A1126" s="22">
        <v>675</v>
      </c>
      <c r="B1126" s="368">
        <v>5400</v>
      </c>
      <c r="C1126" s="1735" t="s">
        <v>741</v>
      </c>
      <c r="D1126" s="1736"/>
      <c r="E1126" s="313">
        <f>F1126+G1126+H1126</f>
        <v>0</v>
      </c>
      <c r="F1126" s="1432"/>
      <c r="G1126" s="1433"/>
      <c r="H1126" s="1434"/>
      <c r="I1126" s="1432"/>
      <c r="J1126" s="1433"/>
      <c r="K1126" s="1434"/>
      <c r="L1126" s="313">
        <f>I1126+J1126+K1126</f>
        <v>0</v>
      </c>
      <c r="M1126" s="12">
        <f t="shared" si="255"/>
      </c>
      <c r="N1126" s="13"/>
    </row>
    <row r="1127" spans="1:14" ht="15.75">
      <c r="A1127" s="22">
        <v>685</v>
      </c>
      <c r="B1127" s="275">
        <v>5500</v>
      </c>
      <c r="C1127" s="1731" t="s">
        <v>742</v>
      </c>
      <c r="D1127" s="1732"/>
      <c r="E1127" s="313">
        <f aca="true" t="shared" si="267" ref="E1127:L1127">SUM(E1128:E1131)</f>
        <v>0</v>
      </c>
      <c r="F1127" s="277">
        <f t="shared" si="267"/>
        <v>0</v>
      </c>
      <c r="G1127" s="278">
        <f t="shared" si="267"/>
        <v>0</v>
      </c>
      <c r="H1127" s="279">
        <f>SUM(H1128:H1131)</f>
        <v>0</v>
      </c>
      <c r="I1127" s="277">
        <f t="shared" si="267"/>
        <v>0</v>
      </c>
      <c r="J1127" s="278">
        <f t="shared" si="267"/>
        <v>0</v>
      </c>
      <c r="K1127" s="279">
        <f t="shared" si="267"/>
        <v>0</v>
      </c>
      <c r="L1127" s="313">
        <f t="shared" si="267"/>
        <v>0</v>
      </c>
      <c r="M1127" s="12">
        <f t="shared" si="255"/>
      </c>
      <c r="N1127" s="13"/>
    </row>
    <row r="1128" spans="1:14" ht="15.75">
      <c r="A1128" s="23">
        <v>690</v>
      </c>
      <c r="B1128" s="365"/>
      <c r="C1128" s="282">
        <v>5501</v>
      </c>
      <c r="D1128" s="314" t="s">
        <v>743</v>
      </c>
      <c r="E1128" s="284">
        <f>F1128+G1128+H1128</f>
        <v>0</v>
      </c>
      <c r="F1128" s="154"/>
      <c r="G1128" s="155"/>
      <c r="H1128" s="1425"/>
      <c r="I1128" s="154"/>
      <c r="J1128" s="155"/>
      <c r="K1128" s="1425"/>
      <c r="L1128" s="284">
        <f>I1128+J1128+K1128</f>
        <v>0</v>
      </c>
      <c r="M1128" s="12">
        <f t="shared" si="255"/>
      </c>
      <c r="N1128" s="13"/>
    </row>
    <row r="1129" spans="1:14" ht="15.75">
      <c r="A1129" s="23">
        <v>695</v>
      </c>
      <c r="B1129" s="365"/>
      <c r="C1129" s="296">
        <v>5502</v>
      </c>
      <c r="D1129" s="297" t="s">
        <v>744</v>
      </c>
      <c r="E1129" s="298">
        <f>F1129+G1129+H1129</f>
        <v>0</v>
      </c>
      <c r="F1129" s="160"/>
      <c r="G1129" s="161"/>
      <c r="H1129" s="1430"/>
      <c r="I1129" s="160"/>
      <c r="J1129" s="161"/>
      <c r="K1129" s="1430"/>
      <c r="L1129" s="298">
        <f>I1129+J1129+K1129</f>
        <v>0</v>
      </c>
      <c r="M1129" s="12">
        <f t="shared" si="255"/>
      </c>
      <c r="N1129" s="13"/>
    </row>
    <row r="1130" spans="1:14" ht="15.75">
      <c r="A1130" s="22">
        <v>700</v>
      </c>
      <c r="B1130" s="365"/>
      <c r="C1130" s="296">
        <v>5503</v>
      </c>
      <c r="D1130" s="366" t="s">
        <v>745</v>
      </c>
      <c r="E1130" s="298">
        <f>F1130+G1130+H1130</f>
        <v>0</v>
      </c>
      <c r="F1130" s="160"/>
      <c r="G1130" s="161"/>
      <c r="H1130" s="1430"/>
      <c r="I1130" s="160"/>
      <c r="J1130" s="161"/>
      <c r="K1130" s="1430"/>
      <c r="L1130" s="298">
        <f>I1130+J1130+K1130</f>
        <v>0</v>
      </c>
      <c r="M1130" s="12">
        <f t="shared" si="255"/>
      </c>
      <c r="N1130" s="13"/>
    </row>
    <row r="1131" spans="1:14" ht="15.75">
      <c r="A1131" s="22">
        <v>710</v>
      </c>
      <c r="B1131" s="365"/>
      <c r="C1131" s="288">
        <v>5504</v>
      </c>
      <c r="D1131" s="342" t="s">
        <v>746</v>
      </c>
      <c r="E1131" s="290">
        <f>F1131+G1131+H1131</f>
        <v>0</v>
      </c>
      <c r="F1131" s="175"/>
      <c r="G1131" s="176"/>
      <c r="H1131" s="1431"/>
      <c r="I1131" s="175"/>
      <c r="J1131" s="176"/>
      <c r="K1131" s="1431"/>
      <c r="L1131" s="290">
        <f>I1131+J1131+K1131</f>
        <v>0</v>
      </c>
      <c r="M1131" s="12">
        <f t="shared" si="255"/>
      </c>
      <c r="N1131" s="13"/>
    </row>
    <row r="1132" spans="1:14" ht="15.75">
      <c r="A1132" s="23">
        <v>715</v>
      </c>
      <c r="B1132" s="368">
        <v>5700</v>
      </c>
      <c r="C1132" s="1739" t="s">
        <v>987</v>
      </c>
      <c r="D1132" s="1740"/>
      <c r="E1132" s="313">
        <f aca="true" t="shared" si="268" ref="E1132:L1132">SUM(E1133:E1135)</f>
        <v>0</v>
      </c>
      <c r="F1132" s="277">
        <f t="shared" si="268"/>
        <v>0</v>
      </c>
      <c r="G1132" s="278">
        <f t="shared" si="268"/>
        <v>0</v>
      </c>
      <c r="H1132" s="279">
        <f>SUM(H1133:H1135)</f>
        <v>0</v>
      </c>
      <c r="I1132" s="277">
        <f t="shared" si="268"/>
        <v>0</v>
      </c>
      <c r="J1132" s="278">
        <f t="shared" si="268"/>
        <v>0</v>
      </c>
      <c r="K1132" s="279">
        <f t="shared" si="268"/>
        <v>0</v>
      </c>
      <c r="L1132" s="313">
        <f t="shared" si="268"/>
        <v>0</v>
      </c>
      <c r="M1132" s="12">
        <f t="shared" si="255"/>
      </c>
      <c r="N1132" s="13"/>
    </row>
    <row r="1133" spans="1:14" ht="15.75">
      <c r="A1133" s="23">
        <v>720</v>
      </c>
      <c r="B1133" s="369"/>
      <c r="C1133" s="370">
        <v>5701</v>
      </c>
      <c r="D1133" s="371" t="s">
        <v>747</v>
      </c>
      <c r="E1133" s="284">
        <f>F1133+G1133+H1133</f>
        <v>0</v>
      </c>
      <c r="F1133" s="154"/>
      <c r="G1133" s="155"/>
      <c r="H1133" s="1425"/>
      <c r="I1133" s="154"/>
      <c r="J1133" s="155"/>
      <c r="K1133" s="1425"/>
      <c r="L1133" s="284">
        <f>I1133+J1133+K1133</f>
        <v>0</v>
      </c>
      <c r="M1133" s="12">
        <f t="shared" si="255"/>
      </c>
      <c r="N1133" s="13"/>
    </row>
    <row r="1134" spans="1:14" ht="36" customHeight="1">
      <c r="A1134" s="23">
        <v>725</v>
      </c>
      <c r="B1134" s="369"/>
      <c r="C1134" s="376">
        <v>5702</v>
      </c>
      <c r="D1134" s="377" t="s">
        <v>748</v>
      </c>
      <c r="E1134" s="317">
        <f>F1134+G1134+H1134</f>
        <v>0</v>
      </c>
      <c r="F1134" s="166"/>
      <c r="G1134" s="167"/>
      <c r="H1134" s="1426"/>
      <c r="I1134" s="166"/>
      <c r="J1134" s="167"/>
      <c r="K1134" s="1426"/>
      <c r="L1134" s="317">
        <f>I1134+J1134+K1134</f>
        <v>0</v>
      </c>
      <c r="M1134" s="12">
        <f t="shared" si="255"/>
      </c>
      <c r="N1134" s="13"/>
    </row>
    <row r="1135" spans="1:14" ht="15.75">
      <c r="A1135" s="23">
        <v>730</v>
      </c>
      <c r="B1135" s="295"/>
      <c r="C1135" s="378">
        <v>4071</v>
      </c>
      <c r="D1135" s="379" t="s">
        <v>749</v>
      </c>
      <c r="E1135" s="380">
        <f>F1135+G1135+H1135</f>
        <v>0</v>
      </c>
      <c r="F1135" s="1427"/>
      <c r="G1135" s="1428"/>
      <c r="H1135" s="1429"/>
      <c r="I1135" s="1427"/>
      <c r="J1135" s="1428"/>
      <c r="K1135" s="1429"/>
      <c r="L1135" s="380">
        <f>I1135+J1135+K1135</f>
        <v>0</v>
      </c>
      <c r="M1135" s="12">
        <f t="shared" si="255"/>
      </c>
      <c r="N1135" s="13"/>
    </row>
    <row r="1136" spans="1:14" ht="15.75">
      <c r="A1136" s="23">
        <v>735</v>
      </c>
      <c r="B1136" s="586"/>
      <c r="C1136" s="1741" t="s">
        <v>750</v>
      </c>
      <c r="D1136" s="1742"/>
      <c r="E1136" s="1448"/>
      <c r="F1136" s="1448"/>
      <c r="G1136" s="1448"/>
      <c r="H1136" s="1448"/>
      <c r="I1136" s="1448"/>
      <c r="J1136" s="1448"/>
      <c r="K1136" s="1448"/>
      <c r="L1136" s="1449"/>
      <c r="M1136" s="12">
        <f t="shared" si="255"/>
      </c>
      <c r="N1136" s="13"/>
    </row>
    <row r="1137" spans="1:14" ht="15.75">
      <c r="A1137" s="23">
        <v>740</v>
      </c>
      <c r="B1137" s="384">
        <v>98</v>
      </c>
      <c r="C1137" s="1741" t="s">
        <v>750</v>
      </c>
      <c r="D1137" s="1742"/>
      <c r="E1137" s="385">
        <f>F1137+G1137+H1137</f>
        <v>0</v>
      </c>
      <c r="F1137" s="1439"/>
      <c r="G1137" s="1440"/>
      <c r="H1137" s="1441"/>
      <c r="I1137" s="1471">
        <v>0</v>
      </c>
      <c r="J1137" s="1472">
        <v>0</v>
      </c>
      <c r="K1137" s="1473">
        <v>0</v>
      </c>
      <c r="L1137" s="385">
        <f>I1137+J1137+K1137</f>
        <v>0</v>
      </c>
      <c r="M1137" s="12">
        <f t="shared" si="255"/>
      </c>
      <c r="N1137" s="13"/>
    </row>
    <row r="1138" spans="1:14" ht="15.75">
      <c r="A1138" s="23">
        <v>745</v>
      </c>
      <c r="B1138" s="1443"/>
      <c r="C1138" s="1444"/>
      <c r="D1138" s="1445"/>
      <c r="E1138" s="272"/>
      <c r="F1138" s="272"/>
      <c r="G1138" s="272"/>
      <c r="H1138" s="272"/>
      <c r="I1138" s="272"/>
      <c r="J1138" s="272"/>
      <c r="K1138" s="272"/>
      <c r="L1138" s="273"/>
      <c r="M1138" s="12">
        <f t="shared" si="255"/>
      </c>
      <c r="N1138" s="13"/>
    </row>
    <row r="1139" spans="1:14" ht="15.75">
      <c r="A1139" s="22">
        <v>750</v>
      </c>
      <c r="B1139" s="1446"/>
      <c r="C1139" s="111"/>
      <c r="D1139" s="1447"/>
      <c r="E1139" s="221"/>
      <c r="F1139" s="221"/>
      <c r="G1139" s="221"/>
      <c r="H1139" s="221"/>
      <c r="I1139" s="221"/>
      <c r="J1139" s="221"/>
      <c r="K1139" s="221"/>
      <c r="L1139" s="392"/>
      <c r="M1139" s="12">
        <f t="shared" si="255"/>
      </c>
      <c r="N1139" s="13"/>
    </row>
    <row r="1140" spans="1:14" ht="15.75">
      <c r="A1140" s="23">
        <v>755</v>
      </c>
      <c r="B1140" s="1446"/>
      <c r="C1140" s="111"/>
      <c r="D1140" s="1447"/>
      <c r="E1140" s="221"/>
      <c r="F1140" s="221"/>
      <c r="G1140" s="221"/>
      <c r="H1140" s="221"/>
      <c r="I1140" s="221"/>
      <c r="J1140" s="221"/>
      <c r="K1140" s="221"/>
      <c r="L1140" s="392"/>
      <c r="M1140" s="12">
        <f t="shared" si="255"/>
      </c>
      <c r="N1140" s="13"/>
    </row>
    <row r="1141" spans="1:14" ht="16.5" thickBot="1">
      <c r="A1141" s="23">
        <v>760</v>
      </c>
      <c r="B1141" s="1474"/>
      <c r="C1141" s="396" t="s">
        <v>800</v>
      </c>
      <c r="D1141" s="1442">
        <f>+B1141</f>
        <v>0</v>
      </c>
      <c r="E1141" s="398">
        <f aca="true" t="shared" si="269" ref="E1141:L1141">SUM(E1027,E1030,E1036,E1044,E1045,E1063,E1067,E1073,E1076,E1077,E1078,E1079,E1080,E1087,E1094,E1095,E1096,E1097,E1104,E1108,E1109,E1110,E1111,E1114,E1115,E1123,E1126,E1127,E1132)+E1137</f>
        <v>0</v>
      </c>
      <c r="F1141" s="399">
        <f t="shared" si="269"/>
        <v>0</v>
      </c>
      <c r="G1141" s="400">
        <f t="shared" si="269"/>
        <v>0</v>
      </c>
      <c r="H1141" s="401">
        <f>SUM(H1027,H1030,H1036,H1044,H1045,H1063,H1067,H1073,H1076,H1077,H1078,H1079,H1080,H1087,H1094,H1095,H1096,H1097,H1104,H1108,H1109,H1110,H1111,H1114,H1115,H1123,H1126,H1127,H1132)+H1137</f>
        <v>0</v>
      </c>
      <c r="I1141" s="399">
        <f t="shared" si="269"/>
        <v>1683</v>
      </c>
      <c r="J1141" s="400">
        <f t="shared" si="269"/>
        <v>0</v>
      </c>
      <c r="K1141" s="401">
        <f t="shared" si="269"/>
        <v>0</v>
      </c>
      <c r="L1141" s="398">
        <f t="shared" si="269"/>
        <v>1683</v>
      </c>
      <c r="M1141" s="12">
        <f>(IF($E1141&lt;&gt;0,$M$2,IF($L1141&lt;&gt;0,$M$2,"")))</f>
        <v>1</v>
      </c>
      <c r="N1141" s="73" t="str">
        <f>LEFT(C1024,1)</f>
        <v>5</v>
      </c>
    </row>
    <row r="1142" spans="1:13" ht="16.5" thickTop="1">
      <c r="A1142" s="22">
        <v>765</v>
      </c>
      <c r="B1142" s="79" t="s">
        <v>127</v>
      </c>
      <c r="C1142" s="1"/>
      <c r="L1142" s="6"/>
      <c r="M1142" s="7">
        <f>(IF($E1141&lt;&gt;0,$M$2,IF($L1141&lt;&gt;0,$M$2,"")))</f>
        <v>1</v>
      </c>
    </row>
    <row r="1143" spans="1:13" ht="15.75">
      <c r="A1143" s="22">
        <v>775</v>
      </c>
      <c r="B1143" s="1372"/>
      <c r="C1143" s="1372"/>
      <c r="D1143" s="1373"/>
      <c r="E1143" s="1372"/>
      <c r="F1143" s="1372"/>
      <c r="G1143" s="1372"/>
      <c r="H1143" s="1372"/>
      <c r="I1143" s="1372"/>
      <c r="J1143" s="1372"/>
      <c r="K1143" s="1372"/>
      <c r="L1143" s="1374"/>
      <c r="M1143" s="7">
        <f>(IF($E1141&lt;&gt;0,$M$2,IF($L1141&lt;&gt;0,$M$2,"")))</f>
        <v>1</v>
      </c>
    </row>
    <row r="1144" spans="1:14" ht="18.75">
      <c r="A1144" s="23">
        <v>780</v>
      </c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77"/>
      <c r="M1144" s="74">
        <f>(IF(E1139&lt;&gt;0,$G$2,IF(L1139&lt;&gt;0,$G$2,"")))</f>
      </c>
      <c r="N1144" s="65"/>
    </row>
    <row r="1145" spans="1:14" ht="18.75">
      <c r="A1145" s="23">
        <v>785</v>
      </c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77"/>
      <c r="M1145" s="74">
        <f>(IF(E1140&lt;&gt;0,$G$2,IF(L1140&lt;&gt;0,$G$2,"")))</f>
      </c>
      <c r="N1145" s="65"/>
    </row>
    <row r="1146" spans="1:14" ht="18.75">
      <c r="A1146" s="23">
        <v>790</v>
      </c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77"/>
      <c r="M1146" s="74">
        <f>(IF(E1141&lt;&gt;0,$G$2,IF(L1141&lt;&gt;0,$G$2,"")))</f>
        <v>0</v>
      </c>
      <c r="N1146" s="65"/>
    </row>
    <row r="1147" spans="1:14" ht="18.75">
      <c r="A1147" s="23">
        <v>795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77"/>
      <c r="M1147" s="74">
        <f>(IF(E1141&lt;&gt;0,$G$2,IF(L1141&lt;&gt;0,$G$2,"")))</f>
        <v>0</v>
      </c>
      <c r="N1147" s="65"/>
    </row>
    <row r="1148" ht="15.75">
      <c r="A1148" s="22">
        <v>805</v>
      </c>
    </row>
    <row r="1149" ht="15.75">
      <c r="A1149" s="23">
        <v>810</v>
      </c>
    </row>
    <row r="1150" ht="15.75">
      <c r="A1150" s="23">
        <v>815</v>
      </c>
    </row>
    <row r="1151" ht="15.75">
      <c r="A1151" s="28">
        <v>525</v>
      </c>
    </row>
    <row r="1152" ht="15.75">
      <c r="A1152" s="22">
        <v>820</v>
      </c>
    </row>
    <row r="1153" ht="15.75">
      <c r="A1153" s="23">
        <v>821</v>
      </c>
    </row>
    <row r="1154" ht="15.75">
      <c r="A1154" s="23">
        <v>822</v>
      </c>
    </row>
    <row r="1155" ht="15.75">
      <c r="A1155" s="23">
        <v>823</v>
      </c>
    </row>
    <row r="1156" ht="15.75">
      <c r="A1156" s="23">
        <v>825</v>
      </c>
    </row>
    <row r="1157" ht="15.75">
      <c r="A1157" s="23"/>
    </row>
    <row r="1158" ht="15.75">
      <c r="A1158" s="23"/>
    </row>
    <row r="1159" ht="15.75">
      <c r="A1159" s="23"/>
    </row>
    <row r="1160" ht="15.75">
      <c r="A1160" s="23"/>
    </row>
    <row r="1161" ht="15.75">
      <c r="A1161" s="23"/>
    </row>
    <row r="1162" ht="15.75">
      <c r="A1162" s="23"/>
    </row>
    <row r="1163" ht="15.75">
      <c r="A1163" s="23"/>
    </row>
    <row r="1164" ht="15.75">
      <c r="A1164" s="23"/>
    </row>
    <row r="1165" ht="15.75">
      <c r="A1165" s="23"/>
    </row>
    <row r="1166" ht="15.75">
      <c r="A1166" s="23"/>
    </row>
    <row r="1167" ht="15.75">
      <c r="A1167" s="23"/>
    </row>
    <row r="1168" ht="15.75">
      <c r="A1168" s="23"/>
    </row>
    <row r="1169" ht="15.75">
      <c r="A1169" s="23"/>
    </row>
    <row r="1170" ht="15.75">
      <c r="A1170" s="23"/>
    </row>
    <row r="1171" ht="15.75">
      <c r="A1171" s="25"/>
    </row>
    <row r="1172" ht="15.75">
      <c r="A1172" s="25">
        <v>905</v>
      </c>
    </row>
    <row r="1173" ht="15.75">
      <c r="A1173" s="25">
        <v>906</v>
      </c>
    </row>
    <row r="1174" ht="15.75">
      <c r="A1174" s="25">
        <v>907</v>
      </c>
    </row>
    <row r="1175" ht="15.75">
      <c r="A1175" s="25">
        <v>910</v>
      </c>
    </row>
    <row r="1176" ht="15.75">
      <c r="A1176" s="25">
        <v>911</v>
      </c>
    </row>
    <row r="1177" ht="15.75">
      <c r="A1177" s="25">
        <v>912</v>
      </c>
    </row>
    <row r="1178" ht="15.75">
      <c r="A1178" s="25">
        <v>920</v>
      </c>
    </row>
    <row r="1180" ht="36" customHeight="1"/>
  </sheetData>
  <sheetProtection password="81B0" sheet="1" objects="1" scenarios="1"/>
  <mergeCells count="247">
    <mergeCell ref="C1136:D1136"/>
    <mergeCell ref="C1137:D1137"/>
    <mergeCell ref="C1114:D1114"/>
    <mergeCell ref="C1115:D1115"/>
    <mergeCell ref="C1123:D1123"/>
    <mergeCell ref="C1126:D1126"/>
    <mergeCell ref="C1127:D1127"/>
    <mergeCell ref="C1132:D1132"/>
    <mergeCell ref="C1097:D1097"/>
    <mergeCell ref="C1104:D1104"/>
    <mergeCell ref="C1108:D1108"/>
    <mergeCell ref="C1109:D1109"/>
    <mergeCell ref="C1110:D1110"/>
    <mergeCell ref="C1111:D1111"/>
    <mergeCell ref="C1078:D1078"/>
    <mergeCell ref="C1079:D1079"/>
    <mergeCell ref="C1080:D1080"/>
    <mergeCell ref="C1094:D1094"/>
    <mergeCell ref="C1095:D1095"/>
    <mergeCell ref="C1096:D1096"/>
    <mergeCell ref="C1045:D1045"/>
    <mergeCell ref="C1063:D1063"/>
    <mergeCell ref="C1067:D1067"/>
    <mergeCell ref="C1073:D1073"/>
    <mergeCell ref="C1076:D1076"/>
    <mergeCell ref="C1077:D1077"/>
    <mergeCell ref="E1020:H1020"/>
    <mergeCell ref="I1020:L1020"/>
    <mergeCell ref="C1027:D1027"/>
    <mergeCell ref="C1030:D1030"/>
    <mergeCell ref="C1036:D1036"/>
    <mergeCell ref="C1044:D1044"/>
    <mergeCell ref="C997:D997"/>
    <mergeCell ref="C1001:D1001"/>
    <mergeCell ref="C1002:D1002"/>
    <mergeCell ref="B1011:D1011"/>
    <mergeCell ref="B1013:D1013"/>
    <mergeCell ref="B1016:D1016"/>
    <mergeCell ref="C976:D976"/>
    <mergeCell ref="C979:D979"/>
    <mergeCell ref="C980:D980"/>
    <mergeCell ref="C988:D988"/>
    <mergeCell ref="C991:D991"/>
    <mergeCell ref="C992:D992"/>
    <mergeCell ref="C961:D961"/>
    <mergeCell ref="C962:D962"/>
    <mergeCell ref="C969:D969"/>
    <mergeCell ref="C973:D973"/>
    <mergeCell ref="C974:D974"/>
    <mergeCell ref="C975:D975"/>
    <mergeCell ref="C942:D942"/>
    <mergeCell ref="C943:D943"/>
    <mergeCell ref="C944:D944"/>
    <mergeCell ref="C945:D945"/>
    <mergeCell ref="C959:D959"/>
    <mergeCell ref="C960:D960"/>
    <mergeCell ref="C909:D909"/>
    <mergeCell ref="C910:D910"/>
    <mergeCell ref="C928:D928"/>
    <mergeCell ref="C932:D932"/>
    <mergeCell ref="C938:D938"/>
    <mergeCell ref="C941:D941"/>
    <mergeCell ref="B881:D881"/>
    <mergeCell ref="E885:H885"/>
    <mergeCell ref="I885:L885"/>
    <mergeCell ref="C892:D892"/>
    <mergeCell ref="C895:D895"/>
    <mergeCell ref="C901:D901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51" dxfId="190" operator="notEqual" stopIfTrue="1">
      <formula>0</formula>
    </cfRule>
  </conditionalFormatting>
  <conditionalFormatting sqref="D592">
    <cfRule type="cellIs" priority="150" dxfId="190" operator="notEqual" stopIfTrue="1">
      <formula>0</formula>
    </cfRule>
  </conditionalFormatting>
  <conditionalFormatting sqref="E15">
    <cfRule type="cellIs" priority="144" dxfId="196" operator="equal" stopIfTrue="1">
      <formula>98</formula>
    </cfRule>
    <cfRule type="cellIs" priority="146" dxfId="197" operator="equal" stopIfTrue="1">
      <formula>96</formula>
    </cfRule>
    <cfRule type="cellIs" priority="147" dxfId="198" operator="equal" stopIfTrue="1">
      <formula>42</formula>
    </cfRule>
    <cfRule type="cellIs" priority="148" dxfId="199" operator="equal" stopIfTrue="1">
      <formula>97</formula>
    </cfRule>
    <cfRule type="cellIs" priority="149" dxfId="200" operator="equal" stopIfTrue="1">
      <formula>33</formula>
    </cfRule>
  </conditionalFormatting>
  <conditionalFormatting sqref="F15">
    <cfRule type="cellIs" priority="140" dxfId="200" operator="equal" stopIfTrue="1">
      <formula>"ЧУЖДИ СРЕДСТВА"</formula>
    </cfRule>
    <cfRule type="cellIs" priority="141" dxfId="199" operator="equal" stopIfTrue="1">
      <formula>"СЕС - ДМП"</formula>
    </cfRule>
    <cfRule type="cellIs" priority="142" dxfId="198" operator="equal" stopIfTrue="1">
      <formula>"СЕС - РА"</formula>
    </cfRule>
    <cfRule type="cellIs" priority="143" dxfId="197" operator="equal" stopIfTrue="1">
      <formula>"СЕС - ДЕС"</formula>
    </cfRule>
    <cfRule type="cellIs" priority="145" dxfId="196" operator="equal" stopIfTrue="1">
      <formula>"СЕС - КСФ"</formula>
    </cfRule>
  </conditionalFormatting>
  <conditionalFormatting sqref="F178">
    <cfRule type="cellIs" priority="128" dxfId="206" operator="equal" stopIfTrue="1">
      <formula>0</formula>
    </cfRule>
  </conditionalFormatting>
  <conditionalFormatting sqref="E180">
    <cfRule type="cellIs" priority="123" dxfId="196" operator="equal" stopIfTrue="1">
      <formula>98</formula>
    </cfRule>
    <cfRule type="cellIs" priority="124" dxfId="197" operator="equal" stopIfTrue="1">
      <formula>96</formula>
    </cfRule>
    <cfRule type="cellIs" priority="125" dxfId="198" operator="equal" stopIfTrue="1">
      <formula>42</formula>
    </cfRule>
    <cfRule type="cellIs" priority="126" dxfId="199" operator="equal" stopIfTrue="1">
      <formula>97</formula>
    </cfRule>
    <cfRule type="cellIs" priority="127" dxfId="200" operator="equal" stopIfTrue="1">
      <formula>33</formula>
    </cfRule>
  </conditionalFormatting>
  <conditionalFormatting sqref="F180">
    <cfRule type="cellIs" priority="118" dxfId="200" operator="equal" stopIfTrue="1">
      <formula>"ЧУЖДИ СРЕДСТВА"</formula>
    </cfRule>
    <cfRule type="cellIs" priority="119" dxfId="199" operator="equal" stopIfTrue="1">
      <formula>"СЕС - ДМП"</formula>
    </cfRule>
    <cfRule type="cellIs" priority="120" dxfId="198" operator="equal" stopIfTrue="1">
      <formula>"СЕС - РА"</formula>
    </cfRule>
    <cfRule type="cellIs" priority="121" dxfId="197" operator="equal" stopIfTrue="1">
      <formula>"СЕС - ДЕС"</formula>
    </cfRule>
    <cfRule type="cellIs" priority="122" dxfId="196" operator="equal" stopIfTrue="1">
      <formula>"СЕС - КСФ"</formula>
    </cfRule>
  </conditionalFormatting>
  <conditionalFormatting sqref="F347">
    <cfRule type="cellIs" priority="117" dxfId="206" operator="equal" stopIfTrue="1">
      <formula>0</formula>
    </cfRule>
  </conditionalFormatting>
  <conditionalFormatting sqref="E349">
    <cfRule type="cellIs" priority="112" dxfId="196" operator="equal" stopIfTrue="1">
      <formula>98</formula>
    </cfRule>
    <cfRule type="cellIs" priority="113" dxfId="197" operator="equal" stopIfTrue="1">
      <formula>96</formula>
    </cfRule>
    <cfRule type="cellIs" priority="114" dxfId="198" operator="equal" stopIfTrue="1">
      <formula>42</formula>
    </cfRule>
    <cfRule type="cellIs" priority="115" dxfId="199" operator="equal" stopIfTrue="1">
      <formula>97</formula>
    </cfRule>
    <cfRule type="cellIs" priority="116" dxfId="200" operator="equal" stopIfTrue="1">
      <formula>33</formula>
    </cfRule>
  </conditionalFormatting>
  <conditionalFormatting sqref="F349">
    <cfRule type="cellIs" priority="107" dxfId="200" operator="equal" stopIfTrue="1">
      <formula>"ЧУЖДИ СРЕДСТВА"</formula>
    </cfRule>
    <cfRule type="cellIs" priority="108" dxfId="199" operator="equal" stopIfTrue="1">
      <formula>"СЕС - ДМП"</formula>
    </cfRule>
    <cfRule type="cellIs" priority="109" dxfId="198" operator="equal" stopIfTrue="1">
      <formula>"СЕС - РА"</formula>
    </cfRule>
    <cfRule type="cellIs" priority="110" dxfId="197" operator="equal" stopIfTrue="1">
      <formula>"СЕС - ДЕС"</formula>
    </cfRule>
    <cfRule type="cellIs" priority="111" dxfId="196" operator="equal" stopIfTrue="1">
      <formula>"СЕС - КСФ"</formula>
    </cfRule>
  </conditionalFormatting>
  <conditionalFormatting sqref="F432">
    <cfRule type="cellIs" priority="106" dxfId="206" operator="equal" stopIfTrue="1">
      <formula>0</formula>
    </cfRule>
  </conditionalFormatting>
  <conditionalFormatting sqref="E434">
    <cfRule type="cellIs" priority="101" dxfId="196" operator="equal" stopIfTrue="1">
      <formula>98</formula>
    </cfRule>
    <cfRule type="cellIs" priority="102" dxfId="197" operator="equal" stopIfTrue="1">
      <formula>96</formula>
    </cfRule>
    <cfRule type="cellIs" priority="103" dxfId="198" operator="equal" stopIfTrue="1">
      <formula>42</formula>
    </cfRule>
    <cfRule type="cellIs" priority="104" dxfId="199" operator="equal" stopIfTrue="1">
      <formula>97</formula>
    </cfRule>
    <cfRule type="cellIs" priority="105" dxfId="200" operator="equal" stopIfTrue="1">
      <formula>33</formula>
    </cfRule>
  </conditionalFormatting>
  <conditionalFormatting sqref="F434">
    <cfRule type="cellIs" priority="96" dxfId="200" operator="equal" stopIfTrue="1">
      <formula>"ЧУЖДИ СРЕДСТВА"</formula>
    </cfRule>
    <cfRule type="cellIs" priority="97" dxfId="199" operator="equal" stopIfTrue="1">
      <formula>"СЕС - ДМП"</formula>
    </cfRule>
    <cfRule type="cellIs" priority="98" dxfId="198" operator="equal" stopIfTrue="1">
      <formula>"СЕС - РА"</formula>
    </cfRule>
    <cfRule type="cellIs" priority="99" dxfId="197" operator="equal" stopIfTrue="1">
      <formula>"СЕС - ДЕС"</formula>
    </cfRule>
    <cfRule type="cellIs" priority="100" dxfId="196" operator="equal" stopIfTrue="1">
      <formula>"СЕС - КСФ"</formula>
    </cfRule>
  </conditionalFormatting>
  <conditionalFormatting sqref="E441">
    <cfRule type="cellIs" priority="95" dxfId="207" operator="notEqual" stopIfTrue="1">
      <formula>0</formula>
    </cfRule>
  </conditionalFormatting>
  <conditionalFormatting sqref="F441">
    <cfRule type="cellIs" priority="94" dxfId="207" operator="notEqual" stopIfTrue="1">
      <formula>0</formula>
    </cfRule>
  </conditionalFormatting>
  <conditionalFormatting sqref="G441">
    <cfRule type="cellIs" priority="93" dxfId="207" operator="notEqual" stopIfTrue="1">
      <formula>0</formula>
    </cfRule>
  </conditionalFormatting>
  <conditionalFormatting sqref="H441">
    <cfRule type="cellIs" priority="92" dxfId="207" operator="notEqual" stopIfTrue="1">
      <formula>0</formula>
    </cfRule>
  </conditionalFormatting>
  <conditionalFormatting sqref="I441">
    <cfRule type="cellIs" priority="91" dxfId="207" operator="notEqual" stopIfTrue="1">
      <formula>0</formula>
    </cfRule>
  </conditionalFormatting>
  <conditionalFormatting sqref="J441">
    <cfRule type="cellIs" priority="90" dxfId="207" operator="notEqual" stopIfTrue="1">
      <formula>0</formula>
    </cfRule>
  </conditionalFormatting>
  <conditionalFormatting sqref="K441">
    <cfRule type="cellIs" priority="89" dxfId="207" operator="notEqual" stopIfTrue="1">
      <formula>0</formula>
    </cfRule>
  </conditionalFormatting>
  <conditionalFormatting sqref="L441">
    <cfRule type="cellIs" priority="88" dxfId="207" operator="notEqual" stopIfTrue="1">
      <formula>0</formula>
    </cfRule>
  </conditionalFormatting>
  <conditionalFormatting sqref="E592">
    <cfRule type="cellIs" priority="87" dxfId="207" operator="notEqual" stopIfTrue="1">
      <formula>0</formula>
    </cfRule>
  </conditionalFormatting>
  <conditionalFormatting sqref="F592:G592">
    <cfRule type="cellIs" priority="86" dxfId="207" operator="notEqual" stopIfTrue="1">
      <formula>0</formula>
    </cfRule>
  </conditionalFormatting>
  <conditionalFormatting sqref="H592">
    <cfRule type="cellIs" priority="85" dxfId="207" operator="notEqual" stopIfTrue="1">
      <formula>0</formula>
    </cfRule>
  </conditionalFormatting>
  <conditionalFormatting sqref="I592">
    <cfRule type="cellIs" priority="84" dxfId="207" operator="notEqual" stopIfTrue="1">
      <formula>0</formula>
    </cfRule>
  </conditionalFormatting>
  <conditionalFormatting sqref="J592:K592">
    <cfRule type="cellIs" priority="83" dxfId="207" operator="notEqual" stopIfTrue="1">
      <formula>0</formula>
    </cfRule>
  </conditionalFormatting>
  <conditionalFormatting sqref="L592">
    <cfRule type="cellIs" priority="82" dxfId="207" operator="notEqual" stopIfTrue="1">
      <formula>0</formula>
    </cfRule>
  </conditionalFormatting>
  <conditionalFormatting sqref="F571">
    <cfRule type="cellIs" priority="81" dxfId="208" operator="equal" stopIfTrue="1">
      <formula>0</formula>
    </cfRule>
  </conditionalFormatting>
  <conditionalFormatting sqref="F448">
    <cfRule type="cellIs" priority="80" dxfId="206" operator="equal" stopIfTrue="1">
      <formula>0</formula>
    </cfRule>
  </conditionalFormatting>
  <conditionalFormatting sqref="E450">
    <cfRule type="cellIs" priority="75" dxfId="196" operator="equal" stopIfTrue="1">
      <formula>98</formula>
    </cfRule>
    <cfRule type="cellIs" priority="76" dxfId="197" operator="equal" stopIfTrue="1">
      <formula>96</formula>
    </cfRule>
    <cfRule type="cellIs" priority="77" dxfId="198" operator="equal" stopIfTrue="1">
      <formula>42</formula>
    </cfRule>
    <cfRule type="cellIs" priority="78" dxfId="199" operator="equal" stopIfTrue="1">
      <formula>97</formula>
    </cfRule>
    <cfRule type="cellIs" priority="79" dxfId="200" operator="equal" stopIfTrue="1">
      <formula>33</formula>
    </cfRule>
  </conditionalFormatting>
  <conditionalFormatting sqref="F450">
    <cfRule type="cellIs" priority="70" dxfId="200" operator="equal" stopIfTrue="1">
      <formula>"ЧУЖДИ СРЕДСТВА"</formula>
    </cfRule>
    <cfRule type="cellIs" priority="71" dxfId="199" operator="equal" stopIfTrue="1">
      <formula>"СЕС - ДМП"</formula>
    </cfRule>
    <cfRule type="cellIs" priority="72" dxfId="198" operator="equal" stopIfTrue="1">
      <formula>"СЕС - РА"</formula>
    </cfRule>
    <cfRule type="cellIs" priority="73" dxfId="197" operator="equal" stopIfTrue="1">
      <formula>"СЕС - ДЕС"</formula>
    </cfRule>
    <cfRule type="cellIs" priority="74" dxfId="196" operator="equal" stopIfTrue="1">
      <formula>"СЕС - КСФ"</formula>
    </cfRule>
  </conditionalFormatting>
  <conditionalFormatting sqref="I571">
    <cfRule type="cellIs" priority="69" dxfId="208" operator="equal" stopIfTrue="1">
      <formula>0</formula>
    </cfRule>
  </conditionalFormatting>
  <conditionalFormatting sqref="I9:J9">
    <cfRule type="cellIs" priority="65" dxfId="201" operator="between" stopIfTrue="1">
      <formula>1000000000000</formula>
      <formula>9999999999999990</formula>
    </cfRule>
    <cfRule type="cellIs" priority="66" dxfId="202" operator="between" stopIfTrue="1">
      <formula>10000000000</formula>
      <formula>999999999999</formula>
    </cfRule>
    <cfRule type="cellIs" priority="67" dxfId="203" operator="between" stopIfTrue="1">
      <formula>1000000</formula>
      <formula>99999999</formula>
    </cfRule>
    <cfRule type="cellIs" priority="68" dxfId="209" operator="between" stopIfTrue="1">
      <formula>100</formula>
      <formula>9900</formula>
    </cfRule>
  </conditionalFormatting>
  <conditionalFormatting sqref="F611">
    <cfRule type="cellIs" priority="64" dxfId="206" operator="equal" stopIfTrue="1">
      <formula>0</formula>
    </cfRule>
  </conditionalFormatting>
  <conditionalFormatting sqref="E613">
    <cfRule type="cellIs" priority="59" dxfId="196" operator="equal" stopIfTrue="1">
      <formula>98</formula>
    </cfRule>
    <cfRule type="cellIs" priority="60" dxfId="197" operator="equal" stopIfTrue="1">
      <formula>96</formula>
    </cfRule>
    <cfRule type="cellIs" priority="61" dxfId="198" operator="equal" stopIfTrue="1">
      <formula>42</formula>
    </cfRule>
    <cfRule type="cellIs" priority="62" dxfId="199" operator="equal" stopIfTrue="1">
      <formula>97</formula>
    </cfRule>
    <cfRule type="cellIs" priority="63" dxfId="200" operator="equal" stopIfTrue="1">
      <formula>33</formula>
    </cfRule>
  </conditionalFormatting>
  <conditionalFormatting sqref="F613">
    <cfRule type="cellIs" priority="54" dxfId="200" operator="equal" stopIfTrue="1">
      <formula>"ЧУЖДИ СРЕДСТВА"</formula>
    </cfRule>
    <cfRule type="cellIs" priority="55" dxfId="199" operator="equal" stopIfTrue="1">
      <formula>"СЕС - ДМП"</formula>
    </cfRule>
    <cfRule type="cellIs" priority="56" dxfId="198" operator="equal" stopIfTrue="1">
      <formula>"СЕС - РА"</formula>
    </cfRule>
    <cfRule type="cellIs" priority="57" dxfId="197" operator="equal" stopIfTrue="1">
      <formula>"СЕС - ДЕС"</formula>
    </cfRule>
    <cfRule type="cellIs" priority="58" dxfId="196" operator="equal" stopIfTrue="1">
      <formula>"СЕС - КСФ"</formula>
    </cfRule>
  </conditionalFormatting>
  <conditionalFormatting sqref="D620">
    <cfRule type="cellIs" priority="53" dxfId="0" operator="notEqual" stopIfTrue="1">
      <formula>"ИЗБЕРЕТЕ ДЕЙНОСТ"</formula>
    </cfRule>
  </conditionalFormatting>
  <conditionalFormatting sqref="D736">
    <cfRule type="cellIs" priority="52" dxfId="210" operator="equal" stopIfTrue="1">
      <formula>0</formula>
    </cfRule>
  </conditionalFormatting>
  <conditionalFormatting sqref="C620">
    <cfRule type="cellIs" priority="51" dxfId="0" operator="notEqual" stopIfTrue="1">
      <formula>0</formula>
    </cfRule>
  </conditionalFormatting>
  <conditionalFormatting sqref="D618">
    <cfRule type="cellIs" priority="50" dxfId="0" operator="notEqual" stopIfTrue="1">
      <formula>"ИЗБЕРЕТЕ ДЕЙНОСТ"</formula>
    </cfRule>
  </conditionalFormatting>
  <conditionalFormatting sqref="C618">
    <cfRule type="cellIs" priority="49" dxfId="0" operator="notEqual" stopIfTrue="1">
      <formula>0</formula>
    </cfRule>
  </conditionalFormatting>
  <conditionalFormatting sqref="F746">
    <cfRule type="cellIs" priority="48" dxfId="206" operator="equal" stopIfTrue="1">
      <formula>0</formula>
    </cfRule>
  </conditionalFormatting>
  <conditionalFormatting sqref="E748">
    <cfRule type="cellIs" priority="43" dxfId="196" operator="equal" stopIfTrue="1">
      <formula>98</formula>
    </cfRule>
    <cfRule type="cellIs" priority="44" dxfId="197" operator="equal" stopIfTrue="1">
      <formula>96</formula>
    </cfRule>
    <cfRule type="cellIs" priority="45" dxfId="198" operator="equal" stopIfTrue="1">
      <formula>42</formula>
    </cfRule>
    <cfRule type="cellIs" priority="46" dxfId="199" operator="equal" stopIfTrue="1">
      <formula>97</formula>
    </cfRule>
    <cfRule type="cellIs" priority="47" dxfId="200" operator="equal" stopIfTrue="1">
      <formula>33</formula>
    </cfRule>
  </conditionalFormatting>
  <conditionalFormatting sqref="F748">
    <cfRule type="cellIs" priority="38" dxfId="200" operator="equal" stopIfTrue="1">
      <formula>"ЧУЖДИ СРЕДСТВА"</formula>
    </cfRule>
    <cfRule type="cellIs" priority="39" dxfId="199" operator="equal" stopIfTrue="1">
      <formula>"СЕС - ДМП"</formula>
    </cfRule>
    <cfRule type="cellIs" priority="40" dxfId="198" operator="equal" stopIfTrue="1">
      <formula>"СЕС - РА"</formula>
    </cfRule>
    <cfRule type="cellIs" priority="41" dxfId="197" operator="equal" stopIfTrue="1">
      <formula>"СЕС - ДЕС"</formula>
    </cfRule>
    <cfRule type="cellIs" priority="42" dxfId="196" operator="equal" stopIfTrue="1">
      <formula>"СЕС - КСФ"</formula>
    </cfRule>
  </conditionalFormatting>
  <conditionalFormatting sqref="D755">
    <cfRule type="cellIs" priority="37" dxfId="0" operator="notEqual" stopIfTrue="1">
      <formula>"ИЗБЕРЕТЕ ДЕЙНОСТ"</formula>
    </cfRule>
  </conditionalFormatting>
  <conditionalFormatting sqref="D871">
    <cfRule type="cellIs" priority="36" dxfId="210" operator="equal" stopIfTrue="1">
      <formula>0</formula>
    </cfRule>
  </conditionalFormatting>
  <conditionalFormatting sqref="C755">
    <cfRule type="cellIs" priority="35" dxfId="0" operator="notEqual" stopIfTrue="1">
      <formula>0</formula>
    </cfRule>
  </conditionalFormatting>
  <conditionalFormatting sqref="D753">
    <cfRule type="cellIs" priority="34" dxfId="0" operator="notEqual" stopIfTrue="1">
      <formula>"ИЗБЕРЕТЕ ДЕЙНОСТ"</formula>
    </cfRule>
  </conditionalFormatting>
  <conditionalFormatting sqref="C753">
    <cfRule type="cellIs" priority="33" dxfId="0" operator="notEqual" stopIfTrue="1">
      <formula>0</formula>
    </cfRule>
  </conditionalFormatting>
  <conditionalFormatting sqref="F881">
    <cfRule type="cellIs" priority="32" dxfId="206" operator="equal" stopIfTrue="1">
      <formula>0</formula>
    </cfRule>
  </conditionalFormatting>
  <conditionalFormatting sqref="E883">
    <cfRule type="cellIs" priority="27" dxfId="196" operator="equal" stopIfTrue="1">
      <formula>98</formula>
    </cfRule>
    <cfRule type="cellIs" priority="28" dxfId="197" operator="equal" stopIfTrue="1">
      <formula>96</formula>
    </cfRule>
    <cfRule type="cellIs" priority="29" dxfId="198" operator="equal" stopIfTrue="1">
      <formula>42</formula>
    </cfRule>
    <cfRule type="cellIs" priority="30" dxfId="199" operator="equal" stopIfTrue="1">
      <formula>97</formula>
    </cfRule>
    <cfRule type="cellIs" priority="31" dxfId="200" operator="equal" stopIfTrue="1">
      <formula>33</formula>
    </cfRule>
  </conditionalFormatting>
  <conditionalFormatting sqref="F883">
    <cfRule type="cellIs" priority="22" dxfId="200" operator="equal" stopIfTrue="1">
      <formula>"ЧУЖДИ СРЕДСТВА"</formula>
    </cfRule>
    <cfRule type="cellIs" priority="23" dxfId="199" operator="equal" stopIfTrue="1">
      <formula>"СЕС - ДМП"</formula>
    </cfRule>
    <cfRule type="cellIs" priority="24" dxfId="198" operator="equal" stopIfTrue="1">
      <formula>"СЕС - РА"</formula>
    </cfRule>
    <cfRule type="cellIs" priority="25" dxfId="197" operator="equal" stopIfTrue="1">
      <formula>"СЕС - ДЕС"</formula>
    </cfRule>
    <cfRule type="cellIs" priority="26" dxfId="196" operator="equal" stopIfTrue="1">
      <formula>"СЕС - КСФ"</formula>
    </cfRule>
  </conditionalFormatting>
  <conditionalFormatting sqref="D890">
    <cfRule type="cellIs" priority="21" dxfId="0" operator="notEqual" stopIfTrue="1">
      <formula>"ИЗБЕРЕТЕ ДЕЙНОСТ"</formula>
    </cfRule>
  </conditionalFormatting>
  <conditionalFormatting sqref="D1006">
    <cfRule type="cellIs" priority="20" dxfId="210" operator="equal" stopIfTrue="1">
      <formula>0</formula>
    </cfRule>
  </conditionalFormatting>
  <conditionalFormatting sqref="C890">
    <cfRule type="cellIs" priority="19" dxfId="0" operator="notEqual" stopIfTrue="1">
      <formula>0</formula>
    </cfRule>
  </conditionalFormatting>
  <conditionalFormatting sqref="D888">
    <cfRule type="cellIs" priority="18" dxfId="0" operator="notEqual" stopIfTrue="1">
      <formula>"ИЗБЕРЕТЕ ДЕЙНОСТ"</formula>
    </cfRule>
  </conditionalFormatting>
  <conditionalFormatting sqref="C888">
    <cfRule type="cellIs" priority="17" dxfId="0" operator="notEqual" stopIfTrue="1">
      <formula>0</formula>
    </cfRule>
  </conditionalFormatting>
  <conditionalFormatting sqref="F1016">
    <cfRule type="cellIs" priority="16" dxfId="206" operator="equal" stopIfTrue="1">
      <formula>0</formula>
    </cfRule>
  </conditionalFormatting>
  <conditionalFormatting sqref="E1018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018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D1025">
    <cfRule type="cellIs" priority="5" dxfId="0" operator="notEqual" stopIfTrue="1">
      <formula>"ИЗБЕРЕТЕ ДЕЙНОСТ"</formula>
    </cfRule>
  </conditionalFormatting>
  <conditionalFormatting sqref="D1141">
    <cfRule type="cellIs" priority="4" dxfId="210" operator="equal" stopIfTrue="1">
      <formula>0</formula>
    </cfRule>
  </conditionalFormatting>
  <conditionalFormatting sqref="C1025">
    <cfRule type="cellIs" priority="3" dxfId="0" operator="notEqual" stopIfTrue="1">
      <formula>0</formula>
    </cfRule>
  </conditionalFormatting>
  <conditionalFormatting sqref="D1023">
    <cfRule type="cellIs" priority="2" dxfId="0" operator="notEqual" stopIfTrue="1">
      <formula>"ИЗБЕРЕТЕ ДЕЙНОСТ"</formula>
    </cfRule>
  </conditionalFormatting>
  <conditionalFormatting sqref="C1023">
    <cfRule type="cellIs" priority="1" dxfId="0" operator="notEqual" stopIfTrue="1">
      <formula>0</formula>
    </cfRule>
  </conditionalFormatting>
  <dataValidations count="16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 F1031:K1035 F1074:K1079 F1064:K1066 F1046:K1062 F1028:K1029 F1085:K1086 F1037:K1044 F1128:K1131 F1124:K1126 F1116:K1122 F1112:K1114 F1105:K1110 F1098:K1103 F1137:K1137 F1133:K1134 F1088:K1096 F1081:K1083 F1068:K1071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 E1027:E1141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 F1072:K1072 F1084:K1084 F1135:K1135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 D888 D1023">
      <formula1>OP_LIST</formula1>
    </dataValidation>
    <dataValidation type="list" allowBlank="1" showInputMessage="1" showErrorMessage="1" promptTitle="ВЪВЕДЕТЕ ДЕЙНОСТ" sqref="D620 D755 D890 D102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5" dxfId="206" operator="equal" stopIfTrue="1">
      <formula>0</formula>
    </cfRule>
  </conditionalFormatting>
  <conditionalFormatting sqref="L21">
    <cfRule type="cellIs" priority="20" dxfId="196" operator="equal" stopIfTrue="1">
      <formula>98</formula>
    </cfRule>
    <cfRule type="cellIs" priority="21" dxfId="197" operator="equal" stopIfTrue="1">
      <formula>96</formula>
    </cfRule>
    <cfRule type="cellIs" priority="22" dxfId="198" operator="equal" stopIfTrue="1">
      <formula>42</formula>
    </cfRule>
    <cfRule type="cellIs" priority="23" dxfId="199" operator="equal" stopIfTrue="1">
      <formula>97</formula>
    </cfRule>
    <cfRule type="cellIs" priority="24" dxfId="200" operator="equal" stopIfTrue="1">
      <formula>33</formula>
    </cfRule>
  </conditionalFormatting>
  <conditionalFormatting sqref="M21">
    <cfRule type="cellIs" priority="15" dxfId="200" operator="equal" stopIfTrue="1">
      <formula>"ЧУЖДИ СРЕДСТВА"</formula>
    </cfRule>
    <cfRule type="cellIs" priority="16" dxfId="199" operator="equal" stopIfTrue="1">
      <formula>"СЕС - ДМП"</formula>
    </cfRule>
    <cfRule type="cellIs" priority="17" dxfId="198" operator="equal" stopIfTrue="1">
      <formula>"СЕС - РА"</formula>
    </cfRule>
    <cfRule type="cellIs" priority="18" dxfId="197" operator="equal" stopIfTrue="1">
      <formula>"СЕС - ДЕС"</formula>
    </cfRule>
    <cfRule type="cellIs" priority="19" dxfId="196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210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2016-10-12T12:40:58Z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