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<sst xmlns="http://schemas.openxmlformats.org/spreadsheetml/2006/main" count="2985" uniqueCount="2073">
  <si>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</si>
  <si>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</si>
  <si>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</si>
  <si>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</si>
  <si>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</si>
  <si>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</si>
  <si>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</si>
  <si>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</si>
  <si>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</si>
  <si>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</si>
  <si>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</si>
  <si>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</si>
  <si>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</si>
  <si>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</si>
  <si>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</si>
  <si>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</si>
  <si>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</si>
  <si>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</si>
  <si>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</si>
  <si>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</si>
  <si>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</si>
  <si>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</si>
  <si>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</si>
  <si>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</si>
  <si>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</si>
  <si>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</si>
  <si>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</si>
  <si>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</si>
  <si>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</si>
  <si>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</si>
  <si>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</si>
  <si>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</si>
  <si>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</si>
  <si>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</si>
  <si>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</si>
  <si>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</si>
  <si>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</si>
  <si>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</si>
  <si>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</si>
  <si>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</si>
  <si>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</si>
  <si>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</si>
  <si>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</si>
  <si>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</si>
  <si>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</si>
  <si>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</si>
  <si>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</si>
  <si>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</si>
  <si>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</si>
  <si>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</si>
  <si>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</si>
  <si>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</si>
  <si>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</si>
  <si>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</si>
  <si>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</si>
  <si>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</si>
  <si>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</si>
  <si>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</si>
  <si>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</si>
  <si>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</si>
  <si>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</si>
  <si>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</si>
  <si>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</si>
  <si>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</si>
  <si>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</si>
  <si>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</si>
  <si>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</si>
  <si>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</si>
  <si>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</si>
  <si>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</si>
  <si>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</si>
  <si>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</si>
  <si>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</si>
  <si>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</si>
  <si>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</si>
  <si>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</si>
  <si>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</si>
  <si>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</si>
  <si>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</si>
  <si>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</si>
  <si>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</si>
  <si>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</si>
  <si>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</si>
  <si>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</si>
  <si>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</si>
  <si>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</si>
  <si>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</si>
  <si>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</si>
  <si>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</si>
  <si>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</si>
  <si>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</si>
  <si>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</si>
  <si>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</si>
  <si>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</si>
  <si>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</si>
  <si>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</si>
  <si>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</si>
  <si>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</si>
  <si>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</si>
  <si>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</si>
  <si>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</si>
  <si>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</si>
  <si>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</si>
  <si>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</si>
  <si>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</si>
  <si>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</si>
  <si>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</si>
  <si>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</si>
  <si>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</si>
  <si>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</si>
  <si>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</si>
  <si>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</si>
  <si>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</si>
  <si>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</si>
  <si>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</si>
  <si>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</si>
  <si>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</si>
  <si>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</si>
  <si>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</si>
  <si>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</si>
  <si>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</si>
  <si>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</si>
  <si>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</si>
  <si>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</si>
  <si>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</si>
  <si>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</si>
  <si>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</si>
  <si>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</si>
  <si>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</si>
  <si>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</si>
  <si>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</si>
  <si>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</si>
  <si>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</si>
  <si>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</si>
  <si>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</si>
  <si>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</si>
  <si>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</si>
  <si>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</si>
  <si>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</si>
  <si>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</si>
  <si>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</si>
  <si>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</si>
  <si>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</si>
  <si>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</si>
  <si>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</si>
  <si>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</si>
  <si>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</si>
  <si>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</si>
  <si>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</si>
  <si>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</si>
  <si>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</si>
  <si>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</si>
  <si>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</si>
  <si>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</si>
  <si>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</si>
  <si>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</si>
  <si>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</si>
  <si>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</si>
  <si>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</si>
  <si>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</si>
  <si>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</si>
  <si>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</si>
  <si>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</si>
  <si>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</si>
  <si>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</si>
  <si>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</si>
  <si>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</si>
  <si>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</si>
  <si>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</si>
  <si>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</si>
  <si>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</si>
  <si>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</si>
  <si>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</si>
  <si>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</si>
  <si>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</si>
  <si>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</si>
  <si>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</si>
  <si>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</si>
  <si>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</si>
  <si>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</si>
  <si>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</si>
  <si>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</si>
  <si>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</si>
  <si>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</si>
  <si>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</si>
  <si>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</si>
  <si>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</si>
  <si>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</si>
  <si>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</si>
  <si>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</si>
  <si>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</si>
  <si>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</si>
  <si>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</si>
  <si>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</si>
  <si>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</si>
  <si>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</si>
  <si>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</si>
  <si>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</si>
  <si>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</si>
  <si>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</si>
  <si>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</si>
  <si>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</si>
  <si>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</si>
  <si>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</si>
  <si>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</si>
  <si>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</si>
  <si>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</si>
  <si>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</si>
  <si>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</si>
  <si>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</si>
  <si>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</si>
  <si>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</si>
  <si>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</si>
  <si>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</si>
  <si>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</si>
  <si>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</si>
  <si>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</si>
  <si>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</si>
  <si>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</si>
  <si>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</si>
  <si>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</si>
  <si>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</si>
  <si>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</si>
  <si>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</si>
  <si>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</si>
  <si>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</si>
  <si>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</si>
  <si>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</si>
  <si>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</si>
  <si>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</si>
  <si>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</si>
  <si>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</si>
  <si>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</si>
  <si>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</si>
  <si>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</si>
  <si>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</si>
  <si>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</si>
  <si>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</si>
  <si>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</si>
  <si>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</si>
  <si>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</si>
  <si>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</si>
  <si>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</si>
  <si>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</si>
  <si>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</si>
  <si>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</si>
  <si>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</si>
  <si>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</si>
  <si>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</si>
  <si>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</si>
  <si>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</si>
  <si>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</si>
  <si>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</si>
  <si>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</si>
  <si>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</si>
  <si>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</si>
  <si>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</si>
  <si>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</si>
  <si>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</si>
  <si>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</si>
  <si>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</si>
  <si>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</si>
  <si>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</si>
  <si>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</si>
  <si>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</si>
  <si>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</si>
  <si>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</si>
  <si>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</si>
  <si>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</si>
  <si>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</si>
  <si>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</si>
  <si>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</si>
  <si>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</si>
  <si>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</si>
  <si>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</si>
  <si>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</si>
  <si>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</si>
  <si>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</si>
  <si>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</si>
  <si>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</si>
  <si>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</si>
  <si>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</si>
  <si>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</si>
  <si>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</si>
  <si>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</si>
  <si>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</si>
  <si>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</si>
  <si>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</si>
  <si>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</si>
  <si>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</si>
  <si>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</si>
  <si>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</si>
  <si>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</si>
  <si>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</si>
  <si>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</si>
  <si>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</si>
  <si>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</si>
  <si>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</si>
  <si>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</si>
  <si>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</si>
  <si>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</si>
  <si>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</si>
  <si>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</si>
  <si>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</si>
  <si>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</si>
  <si>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</si>
  <si>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</si>
  <si>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</si>
  <si>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</si>
  <si>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</si>
  <si>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</si>
  <si>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</si>
  <si>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</si>
  <si>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</si>
  <si>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</si>
  <si>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</si>
  <si>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</si>
  <si>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</si>
  <si>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</si>
  <si>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</si>
  <si>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</si>
  <si>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</si>
  <si>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</si>
  <si>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</si>
  <si>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</si>
  <si>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</si>
  <si>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</si>
  <si>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</si>
  <si>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</si>
  <si>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</si>
  <si>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</si>
  <si>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</si>
  <si>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</si>
  <si>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</si>
  <si>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</si>
  <si>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</si>
  <si>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</si>
  <si>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</si>
  <si>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</si>
  <si>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</si>
  <si>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</si>
  <si>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</si>
  <si>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</si>
  <si>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</si>
  <si>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</si>
  <si>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</si>
  <si>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</si>
  <si>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</si>
  <si>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</si>
  <si>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</si>
  <si>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</si>
  <si>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</si>
  <si>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</si>
  <si>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</si>
  <si>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</si>
  <si>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</si>
  <si>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</si>
  <si>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</si>
  <si>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</si>
  <si>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</si>
  <si>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</si>
  <si>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</si>
  <si>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</si>
  <si>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</si>
  <si>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</si>
  <si>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</si>
  <si>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</si>
  <si>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</si>
  <si>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</si>
  <si>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</si>
  <si>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</si>
  <si>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</si>
  <si>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</si>
  <si>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</si>
  <si>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</si>
  <si>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</si>
  <si>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</si>
  <si>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</si>
  <si>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</si>
  <si>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</si>
  <si>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</si>
  <si>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</si>
  <si>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</si>
  <si>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</si>
  <si>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</si>
  <si>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</si>
  <si>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</si>
  <si>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</si>
  <si>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</si>
  <si>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</si>
  <si>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</si>
  <si>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</si>
  <si>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</si>
  <si>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</si>
  <si>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</si>
  <si>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</si>
  <si>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</si>
  <si>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</si>
  <si>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</si>
  <si>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</si>
  <si>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</si>
  <si>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</si>
  <si>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</si>
  <si>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</si>
  <si>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</si>
  <si>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</si>
  <si>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</si>
  <si>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</si>
  <si>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</si>
  <si>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</si>
  <si>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</si>
  <si>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</si>
  <si>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</si>
  <si>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</si>
  <si>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</si>
  <si>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</si>
  <si>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</si>
  <si>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</si>
  <si>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</si>
  <si>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</si>
  <si>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</si>
  <si>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</si>
  <si>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</si>
  <si>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</si>
  <si>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</si>
  <si>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</si>
  <si>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</si>
  <si>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</si>
  <si>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</si>
  <si>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</si>
  <si>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</si>
  <si>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</si>
  <si>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</si>
  <si>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</si>
  <si>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</si>
  <si>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</si>
  <si>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</si>
  <si>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</si>
  <si>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</si>
  <si>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</si>
  <si>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</si>
  <si>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</si>
  <si>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</si>
  <si>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</si>
  <si>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</si>
  <si>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</si>
  <si>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</si>
  <si>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</si>
  <si>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</si>
  <si>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</si>
  <si>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</si>
  <si>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</si>
  <si>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</si>
  <si>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</si>
  <si>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</si>
  <si>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</si>
  <si>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</si>
  <si>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</si>
  <si>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</si>
  <si>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</si>
  <si>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</si>
  <si>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</si>
  <si>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</si>
  <si>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</si>
  <si>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</si>
  <si>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</si>
  <si>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</si>
  <si>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</si>
  <si>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</si>
  <si>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</si>
  <si>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</si>
  <si>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</si>
  <si>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</si>
  <si>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</si>
  <si>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</si>
  <si>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</si>
  <si>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</si>
  <si>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</si>
  <si>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</si>
  <si>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</si>
  <si>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</si>
  <si>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</si>
  <si>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</si>
  <si>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</si>
  <si>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</si>
  <si>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</si>
  <si>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</si>
  <si>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</si>
  <si>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</si>
  <si>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</si>
  <si>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</si>
  <si>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</si>
  <si>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</si>
  <si>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</si>
  <si>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</si>
  <si>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</si>
  <si>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</si>
  <si>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</si>
  <si>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</si>
  <si>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</si>
  <si>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</si>
  <si>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</si>
  <si>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</si>
  <si>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</si>
  <si>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</si>
  <si>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</si>
  <si>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</si>
  <si>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</si>
  <si>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</si>
  <si>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</si>
  <si>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</si>
  <si>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</si>
  <si>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</si>
  <si>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</si>
  <si>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</si>
  <si>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</si>
  <si>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</si>
  <si>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</si>
  <si>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</si>
  <si>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</si>
  <si>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</si>
  <si>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</si>
  <si>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</si>
  <si>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</si>
  <si>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</si>
  <si>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</si>
  <si>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</si>
  <si>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</si>
  <si>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</si>
  <si>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</si>
  <si>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</si>
  <si>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</si>
  <si>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</si>
  <si>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</si>
  <si>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</si>
  <si>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</si>
  <si>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</si>
  <si>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</si>
  <si>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</si>
  <si>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</si>
  <si>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</si>
  <si>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</si>
  <si>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</si>
  <si>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</si>
  <si>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</si>
  <si>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</si>
  <si>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</si>
  <si>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</si>
  <si>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</si>
  <si>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</si>
  <si>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</si>
  <si>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</si>
  <si>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</si>
  <si>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</si>
  <si>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</si>
  <si>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</si>
  <si>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</si>
  <si>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</si>
  <si>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</si>
  <si>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</si>
  <si>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</si>
  <si>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</si>
  <si>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</si>
  <si>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</si>
  <si>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</si>
  <si>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</si>
  <si>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</si>
  <si>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</si>
  <si>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</si>
  <si>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</si>
  <si>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</si>
  <si>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</si>
  <si>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</si>
  <si>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</si>
  <si>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</si>
  <si>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</si>
  <si>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</si>
  <si>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</si>
  <si>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</si>
  <si>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</si>
  <si>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</si>
  <si>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</si>
  <si>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</si>
  <si>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</si>
  <si>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</si>
  <si>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</si>
  <si>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</si>
  <si>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</si>
  <si>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</si>
  <si>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</si>
  <si>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</si>
  <si>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</si>
  <si>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</si>
  <si>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</si>
  <si>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</si>
  <si>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</si>
  <si>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</si>
  <si>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</si>
  <si>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</si>
  <si>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</si>
  <si>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</si>
  <si>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</si>
  <si>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</si>
  <si>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</si>
  <si>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</si>
  <si>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</si>
  <si>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</si>
  <si>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</si>
  <si>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</si>
  <si>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</si>
  <si>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</si>
  <si>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</si>
  <si>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</si>
  <si>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</si>
  <si>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</si>
  <si>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</si>
  <si>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</si>
  <si>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</si>
  <si>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</si>
  <si>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</si>
  <si>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</si>
  <si>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</si>
  <si>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</si>
  <si>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</si>
  <si>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</si>
  <si>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</si>
  <si>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</si>
  <si>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</si>
  <si>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</si>
  <si>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</si>
  <si>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</si>
  <si>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</si>
  <si>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</si>
  <si>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</si>
  <si>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</si>
  <si>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</si>
  <si>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</si>
  <si>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</si>
  <si>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</si>
  <si>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</si>
  <si>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</si>
  <si>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</si>
  <si>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</si>
  <si>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</si>
  <si>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</si>
  <si>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</si>
  <si>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</si>
  <si>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</si>
  <si>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</si>
  <si>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</si>
  <si>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</si>
  <si>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</si>
  <si>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</si>
  <si>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</si>
  <si>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</si>
  <si>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</si>
  <si>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</si>
  <si>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</si>
  <si>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</si>
  <si>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</si>
  <si>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</si>
  <si>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</si>
  <si>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</si>
  <si>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</si>
  <si>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</si>
  <si>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</si>
  <si>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</si>
  <si>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</si>
  <si>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</si>
  <si>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</si>
  <si>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</si>
  <si>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</si>
  <si>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</si>
  <si>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</si>
  <si>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</si>
  <si>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</si>
  <si>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</si>
  <si>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</si>
  <si>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</si>
  <si>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</si>
  <si>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</si>
  <si>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</si>
  <si>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</si>
  <si>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</si>
  <si>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</si>
  <si>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</si>
  <si>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</si>
  <si>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</si>
  <si>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</si>
  <si>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</si>
  <si>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</si>
  <si>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</si>
  <si>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</si>
  <si>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</si>
  <si>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</si>
  <si>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</si>
  <si>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</si>
  <si>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</si>
  <si>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</si>
  <si>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</si>
  <si>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</si>
  <si>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</si>
  <si>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</si>
  <si>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</si>
  <si>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</si>
  <si>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</si>
  <si>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</si>
  <si>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</si>
  <si>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</si>
  <si>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</si>
  <si>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</si>
  <si>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</si>
  <si>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</si>
  <si>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</si>
  <si>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</si>
  <si>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</si>
  <si>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</si>
  <si>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</si>
  <si>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</si>
  <si>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</si>
  <si>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</si>
  <si>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</si>
  <si>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</si>
  <si>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</si>
  <si>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</si>
  <si>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</si>
  <si>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</si>
  <si>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</si>
  <si>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</si>
  <si>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</si>
  <si>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</si>
  <si>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</si>
  <si>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</si>
  <si>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</si>
  <si>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</si>
  <si>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</si>
  <si>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</si>
  <si>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</si>
  <si>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</si>
  <si>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</si>
  <si>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</si>
  <si>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</si>
  <si>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</si>
  <si>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</si>
  <si>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</si>
  <si>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</si>
  <si>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</si>
  <si>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</si>
  <si>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</si>
  <si>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</si>
  <si>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</si>
  <si>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</si>
  <si>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</si>
  <si>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</si>
  <si>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</si>
  <si>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</si>
  <si>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</si>
  <si>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</si>
  <si>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</si>
  <si>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</si>
  <si>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</si>
  <si>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</si>
  <si>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</si>
  <si>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</si>
  <si>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</si>
  <si>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</si>
  <si>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</si>
  <si>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</si>
  <si>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</si>
  <si>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</si>
  <si>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</si>
  <si>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</si>
  <si>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</si>
  <si>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</si>
  <si>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</si>
  <si>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</si>
  <si>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</si>
  <si>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</si>
  <si>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</si>
  <si>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</si>
  <si>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</si>
  <si>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</si>
  <si>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</si>
  <si>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</si>
  <si>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</si>
  <si>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</si>
  <si>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</si>
  <si>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</si>
  <si>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</si>
  <si>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</si>
  <si>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</si>
  <si>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</si>
  <si>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</si>
  <si>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</si>
  <si>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</si>
  <si>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</si>
  <si>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</si>
  <si>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</si>
  <si>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</si>
  <si>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</si>
  <si>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</si>
  <si>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</si>
  <si>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</si>
  <si>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</si>
  <si>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</si>
  <si>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</si>
  <si>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</si>
  <si>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</si>
  <si>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</si>
  <si>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</si>
  <si>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</si>
  <si>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</si>
  <si>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</si>
  <si>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</si>
  <si>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</si>
  <si>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</si>
  <si>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</si>
  <si>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</si>
  <si>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</si>
  <si>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</si>
  <si>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</si>
  <si>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</si>
  <si>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</si>
  <si>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</si>
  <si>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</si>
  <si>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</si>
  <si>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</si>
  <si>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</si>
  <si>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</si>
  <si>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</si>
  <si>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</si>
  <si>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</si>
  <si>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</si>
  <si>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</si>
  <si>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</si>
  <si>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</si>
  <si>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</si>
  <si>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</si>
  <si>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</si>
  <si>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</si>
  <si>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</si>
  <si>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</si>
  <si>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</si>
  <si>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</si>
  <si>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</si>
  <si>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</si>
  <si>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</si>
  <si>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</si>
  <si>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</si>
  <si>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</si>
  <si>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</si>
  <si>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</si>
  <si>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</si>
  <si>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</si>
  <si>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</si>
  <si>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</si>
  <si>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</si>
  <si>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</si>
  <si>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</si>
  <si>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</si>
  <si>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</si>
  <si>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</si>
  <si>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</si>
  <si>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</si>
  <si>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</si>
  <si>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</si>
  <si>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</si>
  <si>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</si>
  <si>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</si>
  <si>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</si>
  <si>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</si>
  <si>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</si>
  <si>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</si>
  <si>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</si>
  <si>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</si>
  <si>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</si>
  <si>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</si>
  <si>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</si>
  <si>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</si>
  <si>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</si>
  <si>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</si>
  <si>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</si>
  <si>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</si>
  <si>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</si>
  <si>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</si>
  <si>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</si>
  <si>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</si>
  <si>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</si>
  <si>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</si>
  <si>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</si>
  <si>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</si>
  <si>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</si>
  <si>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</si>
  <si>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</si>
  <si>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</si>
  <si>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</si>
  <si>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</si>
  <si>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</si>
  <si>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</si>
  <si>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</si>
  <si>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</si>
  <si>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</si>
  <si>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</si>
  <si>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</si>
  <si>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</si>
  <si>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</si>
  <si>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</si>
  <si>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</si>
  <si>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</si>
  <si>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</si>
  <si>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</si>
  <si>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</si>
  <si>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</si>
  <si>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</si>
  <si>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</si>
  <si>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</si>
  <si>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</si>
  <si>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</si>
  <si>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</si>
  <si>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</si>
  <si>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</si>
  <si>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</si>
  <si>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</si>
  <si>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</si>
  <si>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</si>
  <si>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</si>
  <si>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</si>
  <si>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</si>
  <si>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</si>
  <si>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</si>
  <si>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</si>
  <si>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</si>
  <si>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</si>
  <si>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</si>
  <si>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</si>
  <si>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</si>
  <si>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</si>
  <si>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</si>
  <si>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</si>
  <si>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</si>
  <si>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</si>
  <si>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</si>
  <si>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</si>
  <si>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</si>
  <si>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</si>
  <si>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</si>
  <si>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</si>
  <si>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</si>
  <si>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</si>
  <si>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</si>
  <si>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</si>
  <si>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</si>
  <si>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</si>
  <si>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</si>
  <si>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</si>
  <si>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</si>
  <si>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</si>
  <si>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</si>
  <si>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</si>
  <si>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</si>
  <si>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</si>
  <si>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</si>
  <si>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</si>
  <si>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</si>
  <si>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</si>
  <si>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</si>
  <si>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</si>
  <si>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</si>
  <si>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</si>
  <si>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</si>
  <si>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</si>
  <si>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</si>
  <si>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</si>
  <si>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</si>
  <si>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</si>
  <si>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</si>
  <si>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</si>
  <si>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</si>
  <si>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</si>
  <si>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</si>
  <si>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</si>
  <si>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</si>
  <si>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</si>
  <si>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</si>
  <si>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</si>
  <si>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</si>
  <si>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</si>
  <si>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</si>
  <si>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</si>
  <si>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</si>
  <si>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</si>
  <si>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</si>
  <si>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</si>
  <si>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</si>
  <si>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</si>
  <si>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</si>
  <si>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</si>
  <si>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</si>
  <si>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</si>
  <si>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</si>
  <si>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</si>
  <si>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</si>
  <si>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</si>
  <si>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</si>
  <si>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</si>
  <si>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</si>
  <si>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</si>
  <si>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</si>
  <si>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</si>
  <si>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</si>
  <si>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</si>
  <si>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</si>
  <si>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</si>
  <si>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</si>
  <si>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</si>
  <si>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</si>
  <si>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</si>
  <si>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</si>
  <si>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</si>
  <si>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</si>
  <si>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</si>
  <si>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</si>
  <si>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</si>
  <si>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</si>
  <si>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</si>
  <si>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</si>
  <si>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</si>
  <si>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</si>
  <si>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</si>
  <si>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</si>
  <si>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</si>
  <si>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</si>
  <si>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</si>
  <si>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</si>
  <si>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</si>
  <si>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</si>
  <si>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</si>
  <si>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</si>
  <si>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</si>
  <si>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</si>
  <si>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</si>
  <si>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</si>
  <si>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</si>
  <si>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</si>
  <si>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</si>
  <si>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</si>
  <si>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</si>
  <si>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</si>
  <si>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</si>
  <si>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</si>
  <si>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</si>
  <si>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</si>
  <si>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</si>
  <si>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</si>
  <si>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</si>
  <si>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</si>
  <si>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</si>
  <si>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</si>
  <si>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</si>
  <si>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</si>
  <si>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</si>
  <si>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</si>
  <si>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</si>
  <si>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</si>
  <si>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</si>
  <si>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</si>
  <si>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</si>
  <si>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</si>
  <si>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</si>
  <si>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</si>
  <si>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</si>
  <si>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</si>
  <si>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</si>
  <si>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</si>
  <si>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</si>
  <si>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</si>
  <si>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</si>
  <si>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</si>
  <si>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</si>
  <si>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</si>
  <si>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</si>
  <si>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</si>
  <si>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</si>
  <si>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</si>
  <si>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</si>
  <si>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</si>
  <si>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</si>
  <si>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</si>
  <si>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</si>
  <si>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</si>
  <si>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</si>
  <si>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</si>
  <si>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</si>
  <si>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</si>
  <si>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</si>
  <si>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</si>
  <si>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</si>
  <si>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</si>
  <si>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</si>
  <si>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</si>
  <si>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</si>
  <si>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</si>
  <si>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</si>
  <si>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</si>
  <si>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</si>
  <si>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</si>
  <si>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</si>
  <si>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</si>
  <si>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</si>
  <si>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</si>
  <si>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</si>
  <si>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</si>
  <si>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</si>
  <si>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</si>
  <si>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</si>
  <si>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</si>
  <si>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</si>
  <si>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</si>
  <si>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</si>
  <si>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</si>
  <si>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</si>
  <si>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</si>
  <si>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</si>
  <si>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</si>
  <si>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</si>
  <si>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</si>
  <si>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</si>
  <si>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</si>
  <si>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</si>
  <si>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</si>
  <si>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</si>
  <si>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</si>
  <si>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</si>
  <si>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</si>
  <si>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</si>
  <si>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</si>
  <si>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</si>
  <si>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</si>
  <si>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</si>
  <si>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</si>
  <si>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</si>
  <si>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</si>
  <si>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</si>
  <si>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</si>
  <si>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</si>
  <si>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</si>
  <si>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</si>
  <si>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</si>
  <si>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</si>
  <si>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</si>
  <si>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</si>
  <si>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</si>
  <si>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</si>
  <si>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</si>
  <si>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</si>
  <si>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</si>
  <si>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</si>
  <si>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</si>
  <si>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</si>
  <si>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</si>
  <si>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</si>
  <si>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</si>
  <si>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</si>
  <si>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</si>
  <si>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</si>
  <si>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</si>
  <si>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</si>
  <si>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</si>
  <si>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</si>
  <si>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</si>
  <si>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</si>
  <si>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</si>
  <si>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</si>
  <si>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</si>
  <si>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</si>
  <si>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</si>
  <si>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</si>
  <si>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</si>
  <si>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</si>
  <si>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</si>
  <si>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</si>
  <si>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</si>
  <si>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</si>
  <si>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</si>
  <si>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</si>
  <si>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</si>
  <si>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</si>
  <si>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</si>
  <si>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</si>
  <si>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</si>
  <si>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</si>
  <si>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</si>
  <si>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</si>
  <si>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</si>
  <si>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</si>
  <si>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</si>
  <si>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</si>
  <si>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</si>
  <si>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</si>
  <si>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</si>
  <si>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</si>
  <si>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</si>
  <si>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</si>
  <si>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</si>
  <si>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</si>
  <si>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</si>
  <si>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</si>
  <si>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</si>
  <si>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</si>
  <si>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</si>
  <si>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</si>
  <si>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</si>
  <si>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</si>
  <si>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</si>
  <si>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</si>
  <si>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</si>
  <si>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</si>
  <si>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</si>
  <si>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</si>
  <si>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</si>
  <si>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</si>
  <si>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</si>
  <si>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</si>
  <si>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</si>
  <si>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</si>
  <si>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</si>
  <si>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</si>
  <si>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</si>
  <si>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</si>
  <si>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</si>
  <si>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</si>
  <si>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</si>
  <si>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</si>
  <si>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</si>
  <si>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</si>
  <si>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</si>
  <si>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</si>
  <si>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</si>
  <si>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</si>
  <si>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</si>
  <si>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</si>
  <si>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</si>
  <si>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</si>
  <si>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</si>
  <si>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</si>
  <si>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</si>
  <si>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</si>
  <si>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</si>
  <si>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</si>
  <si>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</si>
  <si>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</si>
  <si>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</si>
  <si>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</si>
  <si>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</si>
  <si>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</si>
  <si>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</si>
  <si>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</si>
  <si>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</si>
  <si>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</si>
  <si>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</si>
  <si>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</si>
  <si>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</si>
  <si>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</si>
  <si>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</si>
  <si>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</si>
  <si>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</si>
  <si>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</si>
  <si>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</si>
  <si>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</si>
  <si>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</si>
  <si>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</si>
  <si>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</si>
  <si>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</si>
  <si>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</si>
  <si>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</si>
  <si>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</si>
  <si>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</si>
  <si>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</si>
  <si>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</si>
  <si>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</si>
  <si>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</si>
  <si>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</si>
  <si>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</si>
  <si>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</si>
  <si>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</si>
  <si>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</si>
  <si>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</si>
  <si>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</si>
  <si>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</si>
  <si>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</si>
  <si>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</si>
  <si>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</si>
  <si>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</si>
  <si>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</si>
  <si>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</si>
  <si>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</si>
  <si>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</si>
  <si>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</si>
  <si>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</si>
  <si>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</si>
  <si>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</si>
  <si>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</si>
  <si>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</si>
  <si>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</si>
  <si>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</si>
  <si>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</si>
  <si>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</si>
  <si>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</si>
  <si>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</si>
  <si>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</si>
  <si>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</si>
  <si>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</si>
  <si>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</si>
  <si>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</si>
  <si>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</si>
  <si>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</si>
  <si>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</si>
  <si>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</si>
  <si>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</si>
  <si>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</si>
  <si>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</si>
  <si>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</si>
  <si>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</si>
  <si>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</si>
  <si>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</si>
  <si>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</si>
  <si>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</si>
  <si>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</si>
  <si>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</si>
  <si>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</si>
  <si>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</si>
  <si>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</si>
  <si>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</si>
  <si>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</si>
  <si>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</si>
  <si>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</si>
  <si>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</si>
  <si>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</si>
  <si>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</si>
  <si>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</si>
  <si>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</si>
  <si>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</si>
  <si>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</si>
  <si>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</si>
  <si>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</si>
  <si>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</si>
  <si>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</si>
  <si>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</si>
  <si>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</si>
  <si>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</si>
  <si>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</si>
  <si>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</si>
  <si>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</si>
  <si>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</si>
  <si>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</si>
  <si>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</si>
  <si>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</si>
  <si>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</si>
  <si>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</si>
  <si>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</si>
  <si>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</si>
  <si>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</si>
  <si>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</si>
  <si>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</si>
  <si>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</si>
  <si>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</si>
  <si>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</si>
  <si>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</si>
  <si>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</si>
  <si>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</si>
  <si>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</si>
  <si>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</si>
  <si>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</si>
  <si>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</si>
  <si>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</si>
  <si>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</si>
  <si>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</si>
  <si>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</si>
  <si>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</si>
  <si>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</si>
  <si>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</si>
  <si>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</si>
  <si>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</si>
  <si>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</si>
  <si>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</si>
  <si>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</si>
  <si>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</si>
  <si>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</si>
  <si>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</si>
  <si>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</si>
  <si>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</si>
  <si>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</si>
  <si>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</si>
  <si>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</si>
  <si>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</si>
  <si>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</si>
  <si>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</si>
  <si>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</si>
  <si>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</si>
  <si>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</si>
  <si>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</si>
  <si>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</si>
  <si>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</si>
  <si>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</si>
  <si>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</si>
  <si>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</si>
  <si>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</si>
  <si>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</si>
  <si>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</si>
  <si>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</si>
  <si>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</si>
  <si>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</si>
  <si>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</si>
  <si>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</si>
  <si>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</si>
  <si>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</si>
  <si>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</si>
  <si>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</si>
  <si>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</si>
  <si>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</si>
  <si>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</si>
  <si>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</si>
  <si>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</si>
  <si>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</si>
  <si>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</si>
  <si>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</si>
  <si>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</si>
  <si>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</si>
  <si>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</si>
  <si>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</si>
  <si>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</si>
  <si>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</si>
  <si>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</si>
  <si>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</si>
  <si>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</si>
  <si>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</si>
  <si>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</si>
  <si>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</si>
  <si>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</si>
  <si>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</si>
  <si>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</si>
  <si>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</si>
  <si>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</si>
  <si>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</si>
  <si>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</si>
  <si>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</si>
  <si>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</si>
  <si>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</si>
  <si>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</si>
  <si>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</si>
  <si>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</si>
  <si>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</si>
  <si>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</si>
  <si>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</si>
  <si>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</si>
  <si>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</si>
  <si>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</si>
  <si>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</si>
  <si>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</si>
  <si>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</si>
  <si>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</si>
  <si>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</si>
  <si>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</si>
  <si>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</si>
  <si>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</si>
  <si>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</si>
  <si>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</si>
  <si>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</si>
  <si>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</si>
  <si>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</si>
  <si>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</si>
  <si>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</si>
  <si>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</si>
  <si>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</si>
  <si>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</si>
  <si>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</si>
  <si>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</si>
  <si>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</si>
  <si>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</si>
  <si>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</si>
  <si>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</si>
  <si>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</si>
  <si>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</si>
  <si>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</si>
  <si>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</si>
  <si>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</si>
  <si>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</si>
  <si>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</si>
  <si>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</si>
  <si>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</si>
  <si>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</si>
  <si>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</si>
  <si>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</si>
  <si>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</si>
  <si>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</si>
  <si>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</si>
  <si>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</si>
  <si>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</si>
  <si>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</si>
  <si>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</si>
  <si>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</si>
  <si>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</si>
  <si>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</si>
  <si>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</si>
  <si>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</si>
  <si>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</si>
  <si>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</si>
  <si>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</si>
  <si>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</si>
  <si>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</si>
  <si>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</si>
  <si>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</si>
  <si>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</si>
  <si>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</si>
  <si>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</si>
  <si>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</si>
  <si>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</si>
  <si>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</si>
  <si>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</si>
  <si>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</si>
  <si>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</si>
  <si>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</si>
  <si>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</si>
  <si>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</si>
  <si>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</si>
  <si>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</si>
  <si>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</si>
  <si>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</si>
  <si>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</si>
  <si>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</si>
  <si>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</si>
  <si>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</si>
  <si>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</si>
  <si>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</si>
  <si>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</si>
  <si>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</si>
  <si>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</si>
  <si>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</si>
  <si>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</si>
  <si>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</si>
  <si>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</si>
  <si>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</si>
  <si>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</si>
  <si>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</si>
  <si>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</si>
  <si>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</si>
  <si>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</si>
  <si>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</si>
  <si>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</si>
  <si>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</si>
  <si>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</si>
  <si>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</si>
  <si>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</si>
  <si>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</si>
  <si>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</si>
  <si>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</si>
  <si>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</si>
  <si>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</si>
  <si>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</si>
  <si>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</si>
  <si>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</si>
  <si>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</si>
  <si>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</si>
  <si>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</si>
  <si>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</si>
  <si>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</si>
  <si>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</si>
  <si>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</si>
  <si>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</si>
  <si>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</si>
  <si>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</si>
  <si>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</si>
  <si>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</si>
  <si>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</si>
  <si>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</si>
  <si>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</si>
  <si>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</si>
  <si>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</si>
  <si>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</si>
  <si>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</si>
  <si>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</si>
  <si>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</si>
  <si>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</si>
  <si>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</si>
  <si>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</si>
  <si>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</si>
  <si>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</si>
  <si>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</si>
  <si>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</si>
  <si>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</si>
  <si>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</si>
  <si>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</si>
  <si>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</si>
  <si>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</si>
  <si>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</si>
  <si>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</si>
  <si>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</si>
  <si>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</si>
  <si>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</si>
  <si>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</si>
  <si>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</si>
  <si>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</si>
  <si>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</si>
  <si>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</si>
  <si>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</si>
  <si>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</si>
  <si>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</si>
  <si>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</si>
  <si>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</si>
  <si>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</si>
  <si>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</si>
  <si>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</si>
  <si>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</si>
  <si>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</si>
  <si>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</si>
  <si>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</si>
  <si>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</si>
  <si>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</si>
  <si>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</si>
  <si>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</si>
  <si>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</si>
  <si>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</si>
  <si>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</si>
  <si>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</si>
  <si>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</si>
  <si>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</si>
  <si>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</si>
  <si>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</si>
  <si>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</si>
  <si>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</si>
  <si>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</si>
  <si>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</si>
  <si>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</si>
  <si>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</si>
  <si>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</si>
  <si>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</si>
  <si>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</si>
  <si>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</si>
  <si>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</si>
  <si>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</si>
  <si>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</si>
  <si>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</si>
  <si>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</si>
  <si>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</si>
  <si>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</si>
  <si>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</si>
  <si>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</si>
  <si>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</si>
  <si>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</si>
  <si>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</si>
  <si>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</si>
  <si>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</si>
  <si>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</si>
  <si>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</si>
  <si>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</si>
  <si>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</si>
  <si>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</si>
  <si>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</si>
  <si>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</si>
  <si>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</si>
  <si>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</si>
  <si>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</si>
  <si>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</si>
  <si>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</si>
  <si>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</si>
  <si>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</si>
  <si>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</si>
  <si>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</si>
  <si>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</si>
  <si>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</si>
  <si>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</si>
  <si>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</si>
  <si>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</si>
  <si>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</si>
  <si>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</si>
  <si>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</si>
  <si>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</si>
  <si>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</si>
  <si>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</si>
  <si>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</si>
  <si>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</si>
  <si>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</si>
  <si>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</si>
  <si>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</si>
  <si>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</si>
  <si>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</si>
  <si>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</si>
  <si>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</si>
  <si>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</si>
  <si>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</si>
  <si>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</si>
  <si>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</si>
  <si>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</si>
  <si>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</si>
  <si>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</si>
  <si>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</si>
  <si>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</si>
  <si>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</si>
  <si>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</si>
  <si>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</si>
  <si>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</si>
  <si>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</si>
  <si>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</si>
  <si>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</si>
  <si>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</si>
  <si>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</si>
  <si>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</si>
  <si>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</si>
  <si>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</si>
  <si>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</si>
  <si>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</si>
  <si>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</si>
  <si>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</si>
  <si>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</si>
  <si>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</si>
  <si>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</si>
  <si>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</si>
  <si>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</si>
  <si>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</si>
  <si>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</si>
  <si>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</si>
  <si>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</si>
  <si>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</si>
  <si>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</si>
  <si>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</si>
  <si>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</si>
  <si>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</si>
  <si>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</si>
  <si>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</si>
  <si>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</si>
  <si>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</si>
  <si>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</si>
  <si>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</si>
  <si>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</si>
  <si>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</si>
  <si>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</si>
  <si>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</si>
  <si>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</si>
  <si>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</si>
  <si>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</si>
  <si>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</si>
  <si>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</si>
  <si>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</si>
  <si>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</si>
  <si>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</si>
  <si>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</si>
  <si>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</si>
  <si>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</si>
  <si>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</si>
  <si>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</si>
  <si>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</si>
  <si>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</si>
  <si>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</si>
  <si>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</si>
  <si>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</si>
  <si>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</si>
  <si>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</si>
  <si>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</si>
  <si>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</si>
  <si>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</si>
  <si>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</si>
  <si>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</si>
  <si>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</si>
  <si>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</si>
  <si>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</si>
  <si>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</si>
  <si>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</si>
  <si>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</si>
  <si>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</si>
  <si>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</si>
  <si>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</si>
  <si>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</si>
  <si>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</si>
  <si>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</si>
  <si>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</si>
  <si>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</si>
  <si>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</si>
  <si>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</si>
  <si>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</si>
  <si>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</si>
  <si>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</si>
  <si>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</si>
  <si>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</si>
  <si>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</si>
  <si>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</si>
  <si>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</si>
  <si>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</si>
  <si>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</si>
  <si>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</si>
  <si>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</si>
  <si>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</si>
  <si>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</si>
  <si>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</si>
  <si>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</si>
  <si>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</si>
  <si>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</si>
  <si>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</si>
  <si>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</si>
  <si>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</si>
  <si>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</si>
  <si>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</si>
  <si>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</si>
  <si>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</si>
  <si>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</si>
  <si>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</si>
  <si>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</si>
  <si>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</si>
  <si>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</si>
  <si>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</si>
  <si>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</si>
  <si>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</si>
  <si>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</si>
  <si>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</si>
  <si>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</si>
  <si>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</si>
  <si>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</si>
  <si>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</si>
  <si>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</si>
  <si>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</si>
  <si>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</si>
  <si>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</si>
  <si>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</si>
  <si>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</si>
  <si>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</si>
  <si>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</si>
  <si>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</si>
  <si>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</si>
  <si>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</si>
  <si>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</si>
  <si>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</si>
  <si>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</si>
  <si>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</si>
  <si>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</si>
  <si>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</si>
  <si>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</si>
  <si>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</si>
  <si>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</si>
  <si>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</si>
  <si>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</si>
  <si>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</si>
  <si>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</si>
  <si>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</si>
  <si>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</si>
  <si>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</si>
  <si>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</si>
  <si>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</si>
  <si>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</si>
  <si>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</si>
  <si>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</si>
  <si>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</si>
  <si>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</si>
  <si>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</si>
  <si>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</si>
  <si>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</si>
  <si>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</si>
  <si>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</si>
  <si>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</si>
  <si>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</si>
  <si>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</si>
  <si>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</si>
  <si>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</si>
  <si>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</si>
  <si>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</si>
  <si>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</si>
  <si>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</si>
  <si>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</si>
  <si>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</si>
  <si>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</si>
  <si>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</si>
  <si>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</si>
  <si>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</si>
  <si>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</si>
  <si>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</si>
  <si>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</si>
  <si>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</si>
  <si>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</si>
  <si>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</si>
  <si>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</si>
  <si>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</si>
  <si>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</si>
  <si>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</si>
  <si>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</si>
  <si>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</si>
  <si>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</si>
  <si>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</si>
  <si>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</si>
  <si>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</si>
  <si>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</si>
  <si>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</si>
  <si>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</si>
  <si>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</si>
  <si>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</si>
  <si>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</si>
  <si>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</si>
  <si>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</si>
  <si>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</si>
  <si>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</si>
  <si>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</si>
  <si>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</si>
  <si>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</si>
  <si>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</si>
  <si>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</si>
  <si>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</si>
  <si>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</si>
  <si>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</si>
  <si>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</si>
  <si>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</si>
  <si>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</si>
  <si>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</si>
  <si>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</si>
  <si>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</si>
  <si>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</si>
  <si>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</si>
  <si>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</si>
  <si>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</si>
  <si>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</si>
  <si>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</si>
  <si>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</si>
  <si>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</si>
  <si>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</si>
  <si>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</si>
  <si>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</si>
  <si>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</si>
  <si>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</si>
  <si>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</si>
  <si>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</si>
  <si>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</si>
  <si>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</si>
  <si>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</si>
  <si>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</si>
  <si>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</si>
  <si>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</si>
  <si>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</si>
  <si>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</si>
  <si>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</si>
  <si>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</si>
  <si>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</si>
  <si>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</si>
  <si>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</si>
  <si>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</si>
  <si>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</si>
  <si>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</si>
  <si>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</si>
  <si>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</si>
  <si>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</si>
  <si>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</si>
  <si>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</si>
  <si>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</si>
  <si>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</si>
  <si>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</si>
  <si>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</si>
  <si>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</si>
  <si>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</si>
  <si>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</si>
  <si>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</si>
  <si>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</si>
  <si>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</si>
  <si>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</si>
  <si>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</si>
  <si>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</si>
  <si>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</si>
  <si>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</si>
  <si>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</si>
  <si>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</si>
  <si>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</si>
  <si>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</si>
  <si>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</si>
  <si>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</si>
  <si>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</si>
  <si>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</si>
  <si>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</si>
  <si>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</si>
  <si>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</si>
  <si>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</si>
  <si>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</si>
  <si>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</si>
  <si>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</si>
  <si>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</si>
  <si>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</si>
  <si>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</si>
  <si>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</si>
  <si>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</si>
  <si>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</si>
  <si>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</si>
  <si>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</si>
  <si>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</si>
  <si>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</si>
  <si>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</si>
  <si>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</si>
  <si>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</si>
  <si>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</si>
  <si>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</si>
  <si>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</si>
  <si>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</si>
  <si>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</si>
  <si>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</si>
  <si>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</si>
  <si>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</si>
  <si>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</si>
  <si>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</si>
  <si>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</si>
  <si>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</si>
  <si>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</si>
  <si>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</si>
  <si>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</si>
  <si>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</si>
  <si>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</si>
  <si>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</si>
  <si>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</si>
  <si>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</si>
  <si>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</si>
  <si>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</si>
  <si>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</si>
  <si>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</si>
  <si>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</si>
  <si>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</si>
  <si>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</si>
  <si>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</si>
  <si>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</si>
  <si>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</si>
  <si>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</si>
  <si>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</si>
  <si>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</si>
  <si>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</si>
  <si>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</si>
  <si>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</si>
  <si>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</si>
  <si>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</si>
  <si>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</si>
  <si>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</si>
  <si>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</si>
  <si>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</si>
  <si>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</si>
  <si>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</si>
  <si>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</si>
  <si>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</si>
  <si>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</si>
  <si>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</si>
  <si>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</si>
  <si>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</si>
  <si>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</si>
  <si>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</si>
  <si>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</si>
  <si>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</si>
  <si>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</si>
  <si>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</si>
  <si>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</si>
  <si>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</si>
  <si>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</si>
  <si>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</si>
  <si>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</si>
  <si>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</si>
  <si>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</si>
  <si>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</si>
  <si>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</si>
  <si>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</si>
  <si>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</si>
  <si>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</si>
  <si>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</si>
  <si>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</si>
  <si>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</si>
  <si>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</si>
  <si>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</si>
  <si>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</si>
  <si>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t>КФ - ОП "ОКОЛНА СРЕДА" /2007-2013/</t>
  </si>
  <si>
    <t>ЕФРР - ОП "ОКОЛНА СРЕДА" /2007-2013/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</si>
  <si>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</si>
  <si>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</si>
  <si>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</si>
  <si>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</si>
  <si>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b885</t>
  </si>
  <si>
    <t>d764</t>
  </si>
  <si>
    <t>c1057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</si>
</sst>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49" fontId="250" fillId="41" borderId="13" xfId="34" applyNumberFormat="1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988</v>
      </c>
      <c r="C1" s="1007"/>
      <c r="D1" s="1007"/>
      <c r="E1" s="1008"/>
      <c r="F1" s="1009" t="s">
        <v>971</v>
      </c>
      <c r="G1" s="1010" t="s">
        <v>989</v>
      </c>
      <c r="H1" s="1008"/>
      <c r="I1" s="1011" t="s">
        <v>990</v>
      </c>
      <c r="J1" s="1011"/>
      <c r="K1" s="1008"/>
      <c r="L1" s="1012" t="s">
        <v>991</v>
      </c>
      <c r="M1" s="1008"/>
      <c r="N1" s="1013"/>
      <c r="O1" s="1008"/>
      <c r="P1" s="1014" t="s">
        <v>992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6">
        <f>+OTCHET!B9</f>
        <v>0</v>
      </c>
      <c r="C2" s="1667"/>
      <c r="D2" s="1668"/>
      <c r="E2" s="1019"/>
      <c r="F2" s="1020">
        <f>+OTCHET!H9</f>
        <v>0</v>
      </c>
      <c r="G2" s="1021" t="str">
        <f>+OTCHET!F12</f>
        <v>5606</v>
      </c>
      <c r="H2" s="1022"/>
      <c r="I2" s="1669">
        <f>+OTCHET!H607</f>
        <v>0</v>
      </c>
      <c r="J2" s="1670"/>
      <c r="K2" s="1013"/>
      <c r="L2" s="1671">
        <f>OTCHET!H605</f>
        <v>0</v>
      </c>
      <c r="M2" s="1672"/>
      <c r="N2" s="1673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993</v>
      </c>
      <c r="T2" s="1674">
        <f>+OTCHET!I9</f>
        <v>0</v>
      </c>
      <c r="U2" s="1675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994</v>
      </c>
      <c r="C4" s="1031"/>
      <c r="D4" s="1031"/>
      <c r="E4" s="1032"/>
      <c r="F4" s="1031"/>
      <c r="G4" s="1033"/>
      <c r="H4" s="1033"/>
      <c r="I4" s="1033"/>
      <c r="J4" s="1033" t="s">
        <v>995</v>
      </c>
      <c r="K4" s="1022"/>
      <c r="L4" s="1034">
        <f>+Q4</f>
        <v>2019</v>
      </c>
      <c r="M4" s="1035"/>
      <c r="N4" s="1035"/>
      <c r="O4" s="1023"/>
      <c r="P4" s="1036" t="s">
        <v>995</v>
      </c>
      <c r="Q4" s="1034">
        <f>+OTCHET!C3</f>
        <v>2019</v>
      </c>
      <c r="R4" s="1026"/>
      <c r="S4" s="1676" t="s">
        <v>996</v>
      </c>
      <c r="T4" s="1676"/>
      <c r="U4" s="1676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997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998</v>
      </c>
      <c r="O6" s="1008"/>
      <c r="P6" s="1045">
        <f>OTCHET!F9</f>
        <v>43555</v>
      </c>
      <c r="Q6" s="1044" t="s">
        <v>998</v>
      </c>
      <c r="R6" s="1046"/>
      <c r="S6" s="1677">
        <f>+Q4</f>
        <v>2019</v>
      </c>
      <c r="T6" s="1677"/>
      <c r="U6" s="1677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999</v>
      </c>
      <c r="G8" s="1056" t="s">
        <v>1000</v>
      </c>
      <c r="H8" s="1019"/>
      <c r="I8" s="1057" t="s">
        <v>1001</v>
      </c>
      <c r="J8" s="1058" t="s">
        <v>1002</v>
      </c>
      <c r="K8" s="1019"/>
      <c r="L8" s="1059" t="s">
        <v>1003</v>
      </c>
      <c r="M8" s="1019"/>
      <c r="N8" s="1060" t="s">
        <v>1004</v>
      </c>
      <c r="O8" s="1061"/>
      <c r="P8" s="1062" t="s">
        <v>1005</v>
      </c>
      <c r="Q8" s="1063" t="s">
        <v>1006</v>
      </c>
      <c r="R8" s="1046"/>
      <c r="S8" s="1678" t="s">
        <v>975</v>
      </c>
      <c r="T8" s="1679"/>
      <c r="U8" s="1680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1007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1" t="s">
        <v>976</v>
      </c>
      <c r="T9" s="1682"/>
      <c r="U9" s="1683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1008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1009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1010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1010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1011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1011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1012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1013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7" t="s">
        <v>2035</v>
      </c>
      <c r="T14" s="1688"/>
      <c r="U14" s="168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0" t="s">
        <v>2034</v>
      </c>
      <c r="T15" s="1691"/>
      <c r="U15" s="1692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1014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7" t="s">
        <v>1015</v>
      </c>
      <c r="T16" s="1688"/>
      <c r="U16" s="168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1016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7" t="s">
        <v>1017</v>
      </c>
      <c r="T17" s="1688"/>
      <c r="U17" s="168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1018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7" t="s">
        <v>1019</v>
      </c>
      <c r="T18" s="1688"/>
      <c r="U18" s="168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1020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7" t="s">
        <v>1021</v>
      </c>
      <c r="T19" s="1688"/>
      <c r="U19" s="168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1022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2</v>
      </c>
      <c r="K20" s="1095"/>
      <c r="L20" s="1114">
        <f t="shared" si="4"/>
        <v>0</v>
      </c>
      <c r="M20" s="1095"/>
      <c r="N20" s="1115">
        <f t="shared" si="5"/>
        <v>2</v>
      </c>
      <c r="O20" s="1097"/>
      <c r="P20" s="1113">
        <f>+ROUND(+SUM(OTCHET!E81:E89),0)</f>
        <v>0</v>
      </c>
      <c r="Q20" s="1114">
        <f>+ROUND(+SUM(OTCHET!L81:L89),0)</f>
        <v>2</v>
      </c>
      <c r="R20" s="1046"/>
      <c r="S20" s="1687" t="s">
        <v>1023</v>
      </c>
      <c r="T20" s="1688"/>
      <c r="U20" s="168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1024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7" t="s">
        <v>1025</v>
      </c>
      <c r="T21" s="1688"/>
      <c r="U21" s="168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1026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3" t="s">
        <v>2036</v>
      </c>
      <c r="T22" s="1694"/>
      <c r="U22" s="1695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1027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2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2</v>
      </c>
      <c r="O23" s="1097"/>
      <c r="P23" s="1125">
        <f>+ROUND(+SUM(P13,P14,P16,P17,P18,P19,P20,P21,P22),0)</f>
        <v>0</v>
      </c>
      <c r="Q23" s="1125">
        <f>+ROUND(+SUM(Q13,Q14,Q16,Q17,Q18,Q19,Q20,Q21,Q22),0)</f>
        <v>2</v>
      </c>
      <c r="R23" s="1046"/>
      <c r="S23" s="1696" t="s">
        <v>1028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1029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1029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1030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1031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1032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7" t="s">
        <v>1033</v>
      </c>
      <c r="T26" s="1688"/>
      <c r="U26" s="168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1034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3" t="s">
        <v>1035</v>
      </c>
      <c r="T27" s="1694"/>
      <c r="U27" s="1695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1036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1037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1038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1039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1040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1041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1042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1043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1044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1045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699" t="s">
        <v>1046</v>
      </c>
      <c r="T36" s="1700"/>
      <c r="U36" s="170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1047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2" t="s">
        <v>1048</v>
      </c>
      <c r="T37" s="1703"/>
      <c r="U37" s="170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1049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5" t="s">
        <v>1050</v>
      </c>
      <c r="T38" s="1706"/>
      <c r="U38" s="170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1051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1052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1053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1053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1054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1055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1056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7" t="s">
        <v>1057</v>
      </c>
      <c r="T43" s="1688"/>
      <c r="U43" s="168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7" t="s">
        <v>1058</v>
      </c>
      <c r="T44" s="1688"/>
      <c r="U44" s="168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1059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3" t="s">
        <v>1060</v>
      </c>
      <c r="T45" s="1694"/>
      <c r="U45" s="1695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1061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1062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1063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2</v>
      </c>
      <c r="K48" s="1095"/>
      <c r="L48" s="1200">
        <f>+ROUND(L23+L28+L35+L40+L46,0)</f>
        <v>0</v>
      </c>
      <c r="M48" s="1095"/>
      <c r="N48" s="1201">
        <f>+ROUND(N23+N28+N35+N40+N46,0)</f>
        <v>2</v>
      </c>
      <c r="O48" s="1202"/>
      <c r="P48" s="1199">
        <f>+ROUND(P23+P28+P35+P40+P46,0)</f>
        <v>0</v>
      </c>
      <c r="Q48" s="1200">
        <f>+ROUND(Q23+Q28+Q35+Q40+Q46,0)</f>
        <v>2</v>
      </c>
      <c r="R48" s="1046"/>
      <c r="S48" s="1708" t="s">
        <v>1064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1065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1065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1066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1066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1067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21196</v>
      </c>
      <c r="K51" s="1095"/>
      <c r="L51" s="1102">
        <f>+IF($P$2=33,$Q51,0)</f>
        <v>0</v>
      </c>
      <c r="M51" s="1095"/>
      <c r="N51" s="1132">
        <f>+ROUND(+G51+J51+L51,0)</f>
        <v>21196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21196</v>
      </c>
      <c r="R51" s="1046"/>
      <c r="S51" s="1684" t="s">
        <v>1068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1069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7" t="s">
        <v>1070</v>
      </c>
      <c r="T52" s="1688"/>
      <c r="U52" s="168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1071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7" t="s">
        <v>1072</v>
      </c>
      <c r="T53" s="1688"/>
      <c r="U53" s="168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1073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49483</v>
      </c>
      <c r="K54" s="1095"/>
      <c r="L54" s="1120">
        <f>+IF($P$2=33,$Q54,0)</f>
        <v>0</v>
      </c>
      <c r="M54" s="1095"/>
      <c r="N54" s="1121">
        <f>+ROUND(+G54+J54+L54,0)</f>
        <v>49483</v>
      </c>
      <c r="O54" s="1097"/>
      <c r="P54" s="1119">
        <f>+ROUND(OTCHET!E187+OTCHET!E190,0)</f>
        <v>0</v>
      </c>
      <c r="Q54" s="1120">
        <f>+ROUND(OTCHET!L187+OTCHET!L190,0)</f>
        <v>49483</v>
      </c>
      <c r="R54" s="1046"/>
      <c r="S54" s="1687" t="s">
        <v>1074</v>
      </c>
      <c r="T54" s="1688"/>
      <c r="U54" s="168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1075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7669</v>
      </c>
      <c r="K55" s="1095"/>
      <c r="L55" s="1120">
        <f>+IF($P$2=33,$Q55,0)</f>
        <v>0</v>
      </c>
      <c r="M55" s="1095"/>
      <c r="N55" s="1121">
        <f>+ROUND(+G55+J55+L55,0)</f>
        <v>7669</v>
      </c>
      <c r="O55" s="1097"/>
      <c r="P55" s="1119">
        <f>+ROUND(OTCHET!E196+OTCHET!E204,0)</f>
        <v>0</v>
      </c>
      <c r="Q55" s="1120">
        <f>+ROUND(OTCHET!L196+OTCHET!L204,0)</f>
        <v>7669</v>
      </c>
      <c r="R55" s="1046"/>
      <c r="S55" s="1693" t="s">
        <v>1076</v>
      </c>
      <c r="T55" s="1694"/>
      <c r="U55" s="1695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1077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78348</v>
      </c>
      <c r="K56" s="1095"/>
      <c r="L56" s="1208">
        <f>+ROUND(+SUM(L51:L55),0)</f>
        <v>0</v>
      </c>
      <c r="M56" s="1095"/>
      <c r="N56" s="1209">
        <f>+ROUND(+SUM(N51:N55),0)</f>
        <v>78348</v>
      </c>
      <c r="O56" s="1097"/>
      <c r="P56" s="1207">
        <f>+ROUND(+SUM(P51:P55),0)</f>
        <v>0</v>
      </c>
      <c r="Q56" s="1208">
        <f>+ROUND(+SUM(Q51:Q55),0)</f>
        <v>78348</v>
      </c>
      <c r="R56" s="1046"/>
      <c r="S56" s="1696" t="s">
        <v>1078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1079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1079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1080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1081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1082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7" t="s">
        <v>1083</v>
      </c>
      <c r="T59" s="1688"/>
      <c r="U59" s="168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1084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7" t="s">
        <v>1085</v>
      </c>
      <c r="T60" s="1688"/>
      <c r="U60" s="168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1086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3" t="s">
        <v>1087</v>
      </c>
      <c r="T61" s="1694"/>
      <c r="U61" s="1695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1088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1089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1090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1091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1092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1092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1093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1094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1095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7" t="s">
        <v>1096</v>
      </c>
      <c r="T66" s="1688"/>
      <c r="U66" s="168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1097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1098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1099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1099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1100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6853</v>
      </c>
      <c r="K69" s="1095"/>
      <c r="L69" s="1102">
        <f>+IF($P$2=33,$Q69,0)</f>
        <v>0</v>
      </c>
      <c r="M69" s="1095"/>
      <c r="N69" s="1132">
        <f>+ROUND(+G69+J69+L69,0)</f>
        <v>6853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6853</v>
      </c>
      <c r="R69" s="1046"/>
      <c r="S69" s="1684" t="s">
        <v>1101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1102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7" t="s">
        <v>1103</v>
      </c>
      <c r="T70" s="1688"/>
      <c r="U70" s="168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1104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6853</v>
      </c>
      <c r="K71" s="1095"/>
      <c r="L71" s="1208">
        <f>+ROUND(+SUM(L69:L70),0)</f>
        <v>0</v>
      </c>
      <c r="M71" s="1095"/>
      <c r="N71" s="1209">
        <f>+ROUND(+SUM(N69:N70),0)</f>
        <v>6853</v>
      </c>
      <c r="O71" s="1097"/>
      <c r="P71" s="1207">
        <f>+ROUND(+SUM(P69:P70),0)</f>
        <v>0</v>
      </c>
      <c r="Q71" s="1208">
        <f>+ROUND(+SUM(Q69:Q70),0)</f>
        <v>6853</v>
      </c>
      <c r="R71" s="1046"/>
      <c r="S71" s="1696" t="s">
        <v>1105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1106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1106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1107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1108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1109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7" t="s">
        <v>1110</v>
      </c>
      <c r="T74" s="1688"/>
      <c r="U74" s="168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1111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1112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1113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85201</v>
      </c>
      <c r="K77" s="1095"/>
      <c r="L77" s="1233">
        <f>+ROUND(L56+L63+L67+L71+L75,0)</f>
        <v>0</v>
      </c>
      <c r="M77" s="1095"/>
      <c r="N77" s="1234">
        <f>+ROUND(N56+N63+N67+N71+N75,0)</f>
        <v>85201</v>
      </c>
      <c r="O77" s="1097"/>
      <c r="P77" s="1231">
        <f>+ROUND(P56+P63+P67+P71+P75,0)</f>
        <v>0</v>
      </c>
      <c r="Q77" s="1232">
        <f>+ROUND(Q56+Q63+Q67+Q71+Q75,0)</f>
        <v>85201</v>
      </c>
      <c r="R77" s="1046"/>
      <c r="S77" s="1711" t="s">
        <v>1114</v>
      </c>
      <c r="T77" s="1712"/>
      <c r="U77" s="1713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1115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1115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1116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64963</v>
      </c>
      <c r="K79" s="1095"/>
      <c r="L79" s="1108">
        <f>+IF($P$2=33,$Q79,0)</f>
        <v>0</v>
      </c>
      <c r="M79" s="1095"/>
      <c r="N79" s="1109">
        <f>+ROUND(+G79+J79+L79,0)</f>
        <v>64963</v>
      </c>
      <c r="O79" s="1097"/>
      <c r="P79" s="1107">
        <f>+ROUND(OTCHET!E419,0)</f>
        <v>0</v>
      </c>
      <c r="Q79" s="1108">
        <f>+ROUND(OTCHET!L419,0)</f>
        <v>64963</v>
      </c>
      <c r="R79" s="1046"/>
      <c r="S79" s="1684" t="s">
        <v>1117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1118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20000</v>
      </c>
      <c r="K80" s="1095"/>
      <c r="L80" s="1120">
        <f>+IF($P$2=33,$Q80,0)</f>
        <v>0</v>
      </c>
      <c r="M80" s="1095"/>
      <c r="N80" s="1121">
        <f>+ROUND(+G80+J80+L80,0)</f>
        <v>20000</v>
      </c>
      <c r="O80" s="1097"/>
      <c r="P80" s="1119">
        <f>+ROUND(OTCHET!E429,0)</f>
        <v>0</v>
      </c>
      <c r="Q80" s="1120">
        <f>+ROUND(OTCHET!L429,0)</f>
        <v>20000</v>
      </c>
      <c r="R80" s="1046"/>
      <c r="S80" s="1687" t="s">
        <v>1119</v>
      </c>
      <c r="T80" s="1688"/>
      <c r="U80" s="168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1120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84963</v>
      </c>
      <c r="K81" s="1095"/>
      <c r="L81" s="1242">
        <f>+ROUND(L79+L80,0)</f>
        <v>0</v>
      </c>
      <c r="M81" s="1095"/>
      <c r="N81" s="1243">
        <f>+ROUND(N79+N80,0)</f>
        <v>84963</v>
      </c>
      <c r="O81" s="1097"/>
      <c r="P81" s="1241">
        <f>+ROUND(P79+P80,0)</f>
        <v>0</v>
      </c>
      <c r="Q81" s="1242">
        <f>+ROUND(Q79+Q80,0)</f>
        <v>84963</v>
      </c>
      <c r="R81" s="1046"/>
      <c r="S81" s="1714" t="s">
        <v>1121</v>
      </c>
      <c r="T81" s="1715"/>
      <c r="U81" s="1716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1122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-236</v>
      </c>
      <c r="K83" s="1095"/>
      <c r="L83" s="1255">
        <f>+ROUND(L48,0)-ROUND(L77,0)+ROUND(L81,0)</f>
        <v>0</v>
      </c>
      <c r="M83" s="1095"/>
      <c r="N83" s="1256">
        <f>+ROUND(N48,0)-ROUND(N77,0)+ROUND(N81,0)</f>
        <v>-236</v>
      </c>
      <c r="O83" s="1257"/>
      <c r="P83" s="1254">
        <f>+ROUND(P48,0)-ROUND(P77,0)+ROUND(P81,0)</f>
        <v>0</v>
      </c>
      <c r="Q83" s="1255">
        <f>+ROUND(Q48,0)-ROUND(Q77,0)+ROUND(Q81,0)</f>
        <v>-236</v>
      </c>
      <c r="R83" s="1046"/>
      <c r="S83" s="1251" t="s">
        <v>1122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1123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236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236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236</v>
      </c>
      <c r="R84" s="1046"/>
      <c r="S84" s="1258" t="s">
        <v>1123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1124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1124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1125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1125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1126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1127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1128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7" t="s">
        <v>1129</v>
      </c>
      <c r="T88" s="1688"/>
      <c r="U88" s="168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1130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1131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1132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1132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1133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1134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1135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7" t="s">
        <v>1136</v>
      </c>
      <c r="T92" s="1688"/>
      <c r="U92" s="168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1137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7" t="s">
        <v>1138</v>
      </c>
      <c r="T93" s="1688"/>
      <c r="U93" s="168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1139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3" t="s">
        <v>1140</v>
      </c>
      <c r="T94" s="1694"/>
      <c r="U94" s="1695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1141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1142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1143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1143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1144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1145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1146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7" t="s">
        <v>1147</v>
      </c>
      <c r="T98" s="1688"/>
      <c r="U98" s="168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1148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1149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1150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1151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1152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1152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1153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1153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1154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1155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1156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7" t="s">
        <v>1157</v>
      </c>
      <c r="T105" s="1688"/>
      <c r="U105" s="168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1158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1159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1160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1160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1161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0" t="s">
        <v>1162</v>
      </c>
      <c r="T108" s="1721"/>
      <c r="U108" s="1722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1163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3" t="s">
        <v>1164</v>
      </c>
      <c r="T109" s="1724"/>
      <c r="U109" s="1725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1165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1166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1167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1167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1168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1169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1170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7" t="s">
        <v>1171</v>
      </c>
      <c r="T113" s="1688"/>
      <c r="U113" s="168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1172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1173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1174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1174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1175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1176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1177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7" t="s">
        <v>1178</v>
      </c>
      <c r="T117" s="1688"/>
      <c r="U117" s="168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1179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1180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1181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1" t="s">
        <v>1182</v>
      </c>
      <c r="T120" s="1712"/>
      <c r="U120" s="1713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1183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1183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1184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1185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1186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1187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1188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7" t="s">
        <v>1189</v>
      </c>
      <c r="T124" s="1688"/>
      <c r="U124" s="168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2037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2038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1190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5" t="s">
        <v>1191</v>
      </c>
      <c r="T126" s="1736"/>
      <c r="U126" s="1737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1192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4" t="s">
        <v>1193</v>
      </c>
      <c r="T127" s="1715"/>
      <c r="U127" s="1716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1194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1194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1195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62644</v>
      </c>
      <c r="K129" s="1095"/>
      <c r="L129" s="1108">
        <f>+IF($P$2=33,$Q129,0)</f>
        <v>0</v>
      </c>
      <c r="M129" s="1095"/>
      <c r="N129" s="1109">
        <f>+ROUND(+G129+J129+L129,0)</f>
        <v>62644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62644</v>
      </c>
      <c r="R129" s="1046"/>
      <c r="S129" s="1684" t="s">
        <v>1196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1197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7" t="s">
        <v>1198</v>
      </c>
      <c r="T130" s="1688"/>
      <c r="U130" s="168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1199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62408</v>
      </c>
      <c r="K131" s="1095"/>
      <c r="L131" s="1120">
        <f>+IF($P$2=33,$Q131,0)</f>
        <v>0</v>
      </c>
      <c r="M131" s="1095"/>
      <c r="N131" s="1121">
        <f>+ROUND(+G131+J131+L131,0)</f>
        <v>62408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62408</v>
      </c>
      <c r="R131" s="1046"/>
      <c r="S131" s="1726" t="s">
        <v>1200</v>
      </c>
      <c r="T131" s="1727"/>
      <c r="U131" s="172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1201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-236</v>
      </c>
      <c r="K132" s="1095"/>
      <c r="L132" s="1295">
        <f>+ROUND(+L131-L129-L130,0)</f>
        <v>0</v>
      </c>
      <c r="M132" s="1095"/>
      <c r="N132" s="1296">
        <f>+ROUND(+N131-N129-N130,0)</f>
        <v>-236</v>
      </c>
      <c r="O132" s="1097"/>
      <c r="P132" s="1294">
        <f>+ROUND(+P131-P129-P130,0)</f>
        <v>0</v>
      </c>
      <c r="Q132" s="1295">
        <f>+ROUND(+Q131-Q129-Q130,0)</f>
        <v>-236</v>
      </c>
      <c r="R132" s="1046"/>
      <c r="S132" s="1729" t="s">
        <v>1202</v>
      </c>
      <c r="T132" s="1730"/>
      <c r="U132" s="173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1203</v>
      </c>
      <c r="C134" s="1303">
        <f>+OTCHET!B605</f>
        <v>0</v>
      </c>
      <c r="D134" s="1247" t="s">
        <v>1204</v>
      </c>
      <c r="E134" s="1019"/>
      <c r="F134" s="1733"/>
      <c r="G134" s="1733"/>
      <c r="H134" s="1019"/>
      <c r="I134" s="1304" t="s">
        <v>1205</v>
      </c>
      <c r="J134" s="1305"/>
      <c r="K134" s="1019"/>
      <c r="L134" s="1733"/>
      <c r="M134" s="1733"/>
      <c r="N134" s="1733"/>
      <c r="O134" s="1299"/>
      <c r="P134" s="1734"/>
      <c r="Q134" s="173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1206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1207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1208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1209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9" operator="notEqual" stopIfTrue="1">
      <formula>0</formula>
    </cfRule>
  </conditionalFormatting>
  <conditionalFormatting sqref="B133">
    <cfRule type="cellIs" priority="46" dxfId="150" operator="notEqual" stopIfTrue="1">
      <formula>0</formula>
    </cfRule>
    <cfRule type="cellIs" priority="34" dxfId="151" operator="equal">
      <formula>0</formula>
    </cfRule>
  </conditionalFormatting>
  <conditionalFormatting sqref="G2">
    <cfRule type="cellIs" priority="6" dxfId="38" operator="notEqual" stopIfTrue="1">
      <formula>0</formula>
    </cfRule>
    <cfRule type="cellIs" priority="7" dxfId="152" operator="equal" stopIfTrue="1">
      <formula>0</formula>
    </cfRule>
    <cfRule type="cellIs" priority="8" dxfId="153" operator="equal" stopIfTrue="1">
      <formula>0</formula>
    </cfRule>
    <cfRule type="cellIs" priority="45" dxfId="154" operator="equal">
      <formula>0</formula>
    </cfRule>
  </conditionalFormatting>
  <conditionalFormatting sqref="I2">
    <cfRule type="cellIs" priority="44" dxfId="154" operator="equal">
      <formula>0</formula>
    </cfRule>
  </conditionalFormatting>
  <conditionalFormatting sqref="F137:G138">
    <cfRule type="cellIs" priority="42" dxfId="155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55" operator="equal" stopIfTrue="1">
      <formula>"НЕРАВНЕНИЕ!"</formula>
    </cfRule>
  </conditionalFormatting>
  <conditionalFormatting sqref="L137:M138">
    <cfRule type="cellIs" priority="40" dxfId="155" operator="equal" stopIfTrue="1">
      <formula>"НЕРАВНЕНИЕ!"</formula>
    </cfRule>
  </conditionalFormatting>
  <conditionalFormatting sqref="F140:G141">
    <cfRule type="cellIs" priority="38" dxfId="155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55" operator="equal" stopIfTrue="1">
      <formula>"НЕРАВНЕНИЕ !"</formula>
    </cfRule>
  </conditionalFormatting>
  <conditionalFormatting sqref="L140:M141">
    <cfRule type="cellIs" priority="36" dxfId="155" operator="equal" stopIfTrue="1">
      <formula>"НЕРАВНЕНИЕ !"</formula>
    </cfRule>
  </conditionalFormatting>
  <conditionalFormatting sqref="I140:J141 L140:L141 N140:N141 F140:G141">
    <cfRule type="cellIs" priority="35" dxfId="155" operator="notEqual">
      <formula>0</formula>
    </cfRule>
  </conditionalFormatting>
  <conditionalFormatting sqref="I133:J133">
    <cfRule type="cellIs" priority="33" dxfId="149" operator="notEqual" stopIfTrue="1">
      <formula>0</formula>
    </cfRule>
  </conditionalFormatting>
  <conditionalFormatting sqref="L82">
    <cfRule type="cellIs" priority="28" dxfId="149" operator="notEqual" stopIfTrue="1">
      <formula>0</formula>
    </cfRule>
  </conditionalFormatting>
  <conditionalFormatting sqref="N82">
    <cfRule type="cellIs" priority="27" dxfId="149" operator="notEqual" stopIfTrue="1">
      <formula>0</formula>
    </cfRule>
  </conditionalFormatting>
  <conditionalFormatting sqref="L133">
    <cfRule type="cellIs" priority="32" dxfId="149" operator="notEqual" stopIfTrue="1">
      <formula>0</formula>
    </cfRule>
  </conditionalFormatting>
  <conditionalFormatting sqref="N133">
    <cfRule type="cellIs" priority="31" dxfId="149" operator="notEqual" stopIfTrue="1">
      <formula>0</formula>
    </cfRule>
  </conditionalFormatting>
  <conditionalFormatting sqref="F82:H82">
    <cfRule type="cellIs" priority="30" dxfId="149" operator="notEqual" stopIfTrue="1">
      <formula>0</formula>
    </cfRule>
  </conditionalFormatting>
  <conditionalFormatting sqref="I82:J82">
    <cfRule type="cellIs" priority="29" dxfId="149" operator="notEqual" stopIfTrue="1">
      <formula>0</formula>
    </cfRule>
  </conditionalFormatting>
  <conditionalFormatting sqref="B82">
    <cfRule type="cellIs" priority="25" dxfId="152" operator="equal">
      <formula>0</formula>
    </cfRule>
    <cfRule type="cellIs" priority="26" dxfId="150" operator="notEqual" stopIfTrue="1">
      <formula>0</formula>
    </cfRule>
  </conditionalFormatting>
  <conditionalFormatting sqref="P133:Q133">
    <cfRule type="cellIs" priority="24" dxfId="149" operator="notEqual" stopIfTrue="1">
      <formula>0</formula>
    </cfRule>
  </conditionalFormatting>
  <conditionalFormatting sqref="P137:Q138">
    <cfRule type="cellIs" priority="22" dxfId="155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55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55" operator="notEqual">
      <formula>0</formula>
    </cfRule>
  </conditionalFormatting>
  <conditionalFormatting sqref="P2">
    <cfRule type="cellIs" priority="14" dxfId="156" operator="equal" stopIfTrue="1">
      <formula>98</formula>
    </cfRule>
    <cfRule type="cellIs" priority="15" dxfId="157" operator="equal" stopIfTrue="1">
      <formula>96</formula>
    </cfRule>
    <cfRule type="cellIs" priority="16" dxfId="158" operator="equal" stopIfTrue="1">
      <formula>42</formula>
    </cfRule>
    <cfRule type="cellIs" priority="17" dxfId="159" operator="equal" stopIfTrue="1">
      <formula>97</formula>
    </cfRule>
    <cfRule type="cellIs" priority="18" dxfId="160" operator="equal" stopIfTrue="1">
      <formula>33</formula>
    </cfRule>
  </conditionalFormatting>
  <conditionalFormatting sqref="Q2">
    <cfRule type="cellIs" priority="9" dxfId="160" operator="equal" stopIfTrue="1">
      <formula>"Чужди средства"</formula>
    </cfRule>
    <cfRule type="cellIs" priority="10" dxfId="159" operator="equal" stopIfTrue="1">
      <formula>"СЕС - ДМП"</formula>
    </cfRule>
    <cfRule type="cellIs" priority="11" dxfId="158" operator="equal" stopIfTrue="1">
      <formula>"СЕС - РА"</formula>
    </cfRule>
    <cfRule type="cellIs" priority="12" dxfId="157" operator="equal" stopIfTrue="1">
      <formula>"СЕС - ДЕС"</formula>
    </cfRule>
    <cfRule type="cellIs" priority="13" dxfId="156" operator="equal" stopIfTrue="1">
      <formula>"СЕС - КСФ"</formula>
    </cfRule>
  </conditionalFormatting>
  <conditionalFormatting sqref="P82:Q82">
    <cfRule type="cellIs" priority="5" dxfId="149" operator="notEqual" stopIfTrue="1">
      <formula>0</formula>
    </cfRule>
  </conditionalFormatting>
  <conditionalFormatting sqref="T2:U2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970</v>
      </c>
      <c r="F11" s="707">
        <f>OTCHET!F9</f>
        <v>43555</v>
      </c>
      <c r="G11" s="708" t="s">
        <v>971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972</v>
      </c>
      <c r="C12" s="712"/>
      <c r="D12" s="704"/>
      <c r="E12" s="689"/>
      <c r="F12" s="713"/>
      <c r="G12" s="689"/>
      <c r="H12" s="235"/>
      <c r="I12" s="1738" t="s">
        <v>969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39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973</v>
      </c>
      <c r="C14" s="697"/>
      <c r="D14" s="697"/>
      <c r="E14" s="697"/>
      <c r="F14" s="697"/>
      <c r="G14" s="697"/>
      <c r="H14" s="235"/>
      <c r="I14" s="1739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974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0" t="s">
        <v>2060</v>
      </c>
      <c r="F17" s="1742" t="s">
        <v>2061</v>
      </c>
      <c r="G17" s="729" t="s">
        <v>1254</v>
      </c>
      <c r="H17" s="730"/>
      <c r="I17" s="731"/>
      <c r="J17" s="732"/>
      <c r="K17" s="733" t="s">
        <v>975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976</v>
      </c>
      <c r="C18" s="736"/>
      <c r="D18" s="736"/>
      <c r="E18" s="1741"/>
      <c r="F18" s="1743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977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2</v>
      </c>
      <c r="G22" s="764">
        <f>+G23+G25+G36+G37</f>
        <v>2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978</v>
      </c>
      <c r="C25" s="781" t="s">
        <v>841</v>
      </c>
      <c r="D25" s="781"/>
      <c r="E25" s="782">
        <f>+E26+E30+E31+E32+E33</f>
        <v>0</v>
      </c>
      <c r="F25" s="782">
        <f>+F26+F30+F31+F32+F33</f>
        <v>2</v>
      </c>
      <c r="G25" s="783">
        <f>+G26+G30+G31+G32+G33</f>
        <v>2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2</v>
      </c>
      <c r="G26" s="788">
        <f>OTCHET!I74</f>
        <v>2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979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85201</v>
      </c>
      <c r="G38" s="848">
        <f>G39+G43+G44+G46+SUM(G48:G52)+G55</f>
        <v>85201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2017</v>
      </c>
      <c r="C39" s="941"/>
      <c r="D39" s="1629"/>
      <c r="E39" s="810">
        <f>SUM(E40:E42)</f>
        <v>0</v>
      </c>
      <c r="F39" s="810">
        <f>SUM(F40:F42)</f>
        <v>57152</v>
      </c>
      <c r="G39" s="811">
        <f>SUM(G40:G42)</f>
        <v>57152</v>
      </c>
      <c r="H39" s="812">
        <f>SUM(H40:H42)</f>
        <v>0</v>
      </c>
      <c r="I39" s="1631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2020</v>
      </c>
      <c r="C41" s="1633" t="s">
        <v>846</v>
      </c>
      <c r="D41" s="1632"/>
      <c r="E41" s="1634">
        <f>OTCHET!E190</f>
        <v>0</v>
      </c>
      <c r="F41" s="1634">
        <f t="shared" si="1"/>
        <v>49483</v>
      </c>
      <c r="G41" s="1635">
        <f>OTCHET!I190</f>
        <v>49483</v>
      </c>
      <c r="H41" s="1636">
        <f>OTCHET!J190</f>
        <v>0</v>
      </c>
      <c r="I41" s="1637">
        <f>OTCHET!K190</f>
        <v>0</v>
      </c>
      <c r="J41" s="855"/>
      <c r="K41" s="1638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2021</v>
      </c>
      <c r="C42" s="1633" t="s">
        <v>66</v>
      </c>
      <c r="D42" s="1632"/>
      <c r="E42" s="1634">
        <f>+OTCHET!E196+OTCHET!E204</f>
        <v>0</v>
      </c>
      <c r="F42" s="1634">
        <f t="shared" si="1"/>
        <v>7669</v>
      </c>
      <c r="G42" s="1635">
        <f>+OTCHET!I196+OTCHET!I204</f>
        <v>7669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21196</v>
      </c>
      <c r="G43" s="816">
        <f>+OTCHET!I205+OTCHET!I223+OTCHET!I271</f>
        <v>21196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6853</v>
      </c>
      <c r="G46" s="867">
        <f>+OTCHET!I255+OTCHET!I256+OTCHET!I257+OTCHET!I258</f>
        <v>6853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84963</v>
      </c>
      <c r="G56" s="893">
        <f>+G57+G58+G62</f>
        <v>84963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84963</v>
      </c>
      <c r="G58" s="902">
        <f>+OTCHET!I383+OTCHET!I391+OTCHET!I396+OTCHET!I399+OTCHET!I402+OTCHET!I405+OTCHET!I406+OTCHET!I409+OTCHET!I422+OTCHET!I423+OTCHET!I424+OTCHET!I425+OTCHET!I426</f>
        <v>84963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20000</v>
      </c>
      <c r="G59" s="906">
        <f>+OTCHET!I422+OTCHET!I423+OTCHET!I424+OTCHET!I425+OTCHET!I426</f>
        <v>20000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2062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980</v>
      </c>
      <c r="C64" s="926"/>
      <c r="D64" s="926"/>
      <c r="E64" s="927">
        <f>+E22-E38+E56-E63</f>
        <v>0</v>
      </c>
      <c r="F64" s="927">
        <f>+F22-F38+F56-F63</f>
        <v>-236</v>
      </c>
      <c r="G64" s="928">
        <f>+G22-G38+G56-G63</f>
        <v>-236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236</v>
      </c>
      <c r="G66" s="938">
        <f>SUM(+G68+G76+G77+G84+G85+G86+G89+G90+G91+G92+G93+G94+G95)</f>
        <v>236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981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982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983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984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62644</v>
      </c>
      <c r="G90" s="902">
        <f>+OTCHET!I567+OTCHET!I568+OTCHET!I569+OTCHET!I570+OTCHET!I571+OTCHET!I572</f>
        <v>62644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-62408</v>
      </c>
      <c r="G91" s="816">
        <f>+OTCHET!I573+OTCHET!I574+OTCHET!I575+OTCHET!I576+OTCHET!I577+OTCHET!I578+OTCHET!I579</f>
        <v>-62408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985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986</v>
      </c>
      <c r="C108" s="992"/>
      <c r="D108" s="992"/>
      <c r="E108" s="993"/>
      <c r="F108" s="993"/>
      <c r="G108" s="1744" t="s">
        <v>987</v>
      </c>
      <c r="H108" s="1744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5">
        <f>+OTCHET!D603</f>
        <v>0</v>
      </c>
      <c r="F110" s="1745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5">
        <f>+OTCHET!G600</f>
        <v>0</v>
      </c>
      <c r="F114" s="1745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9" operator="notEqual" stopIfTrue="1">
      <formula>0</formula>
    </cfRule>
  </conditionalFormatting>
  <conditionalFormatting sqref="E105:I105">
    <cfRule type="cellIs" priority="19" dxfId="149" operator="notEqual" stopIfTrue="1">
      <formula>0</formula>
    </cfRule>
  </conditionalFormatting>
  <conditionalFormatting sqref="G107:H107 B107">
    <cfRule type="cellIs" priority="18" dxfId="165" operator="equal" stopIfTrue="1">
      <formula>0</formula>
    </cfRule>
  </conditionalFormatting>
  <conditionalFormatting sqref="I114 E110">
    <cfRule type="cellIs" priority="17" dxfId="153" operator="equal" stopIfTrue="1">
      <formula>0</formula>
    </cfRule>
  </conditionalFormatting>
  <conditionalFormatting sqref="E114:F114">
    <cfRule type="cellIs" priority="16" dxfId="153" operator="equal" stopIfTrue="1">
      <formula>0</formula>
    </cfRule>
  </conditionalFormatting>
  <conditionalFormatting sqref="E15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15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B105">
    <cfRule type="cellIs" priority="5" dxfId="150" operator="notEqual" stopIfTrue="1">
      <formula>0</formula>
    </cfRule>
  </conditionalFormatting>
  <conditionalFormatting sqref="I11">
    <cfRule type="cellIs" priority="1" dxfId="161" operator="between" stopIfTrue="1">
      <formula>1000000000000</formula>
      <formula>9999999999999990</formula>
    </cfRule>
    <cfRule type="cellIs" priority="2" dxfId="162" operator="between" stopIfTrue="1">
      <formula>10000000000</formula>
      <formula>999999999999</formula>
    </cfRule>
    <cfRule type="cellIs" priority="3" dxfId="163" operator="between" stopIfTrue="1">
      <formula>1000000</formula>
      <formula>99999999</formula>
    </cfRule>
    <cfRule type="cellIs" priority="4" dxfId="16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I425" sqref="I4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89" t="str">
        <f>VLOOKUP(E15,SMETKA,2,FALSE)</f>
        <v>ОТЧЕТНИ ДАННИ ПО ЕБК ЗА СМЕТКИТЕ ЗА СРЕДСТВАТА ОТ ЕВРОПЕЙСКИЯ СЪЮЗ - КСФ</v>
      </c>
      <c r="C7" s="1790"/>
      <c r="D7" s="179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1"/>
      <c r="C9" s="1792"/>
      <c r="D9" s="1793"/>
      <c r="E9" s="115">
        <v>43466</v>
      </c>
      <c r="F9" s="116">
        <v>43555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38" t="s">
        <v>969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94" t="str">
        <f>VLOOKUP(F12,PRBK,2,FALSE)</f>
        <v>Криводол</v>
      </c>
      <c r="C12" s="1795"/>
      <c r="D12" s="1796"/>
      <c r="E12" s="118" t="s">
        <v>963</v>
      </c>
      <c r="F12" s="1586" t="s">
        <v>1420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68" t="s">
        <v>2050</v>
      </c>
      <c r="F19" s="1769"/>
      <c r="G19" s="1769"/>
      <c r="H19" s="1770"/>
      <c r="I19" s="1781" t="s">
        <v>2051</v>
      </c>
      <c r="J19" s="1782"/>
      <c r="K19" s="1782"/>
      <c r="L19" s="178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964</v>
      </c>
      <c r="F20" s="1407" t="s">
        <v>803</v>
      </c>
      <c r="G20" s="1408" t="s">
        <v>804</v>
      </c>
      <c r="H20" s="1409" t="s">
        <v>802</v>
      </c>
      <c r="I20" s="1598" t="s">
        <v>965</v>
      </c>
      <c r="J20" s="1599" t="s">
        <v>966</v>
      </c>
      <c r="K20" s="1600" t="s">
        <v>967</v>
      </c>
      <c r="L20" s="1416" t="s">
        <v>968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7" t="s">
        <v>468</v>
      </c>
      <c r="D22" s="178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7" t="s">
        <v>470</v>
      </c>
      <c r="D28" s="178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7" t="s">
        <v>126</v>
      </c>
      <c r="D33" s="178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7" t="s">
        <v>121</v>
      </c>
      <c r="D39" s="178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2</v>
      </c>
      <c r="J74" s="169">
        <f t="shared" si="13"/>
        <v>0</v>
      </c>
      <c r="K74" s="170">
        <f>SUM(K75:K89)</f>
        <v>0</v>
      </c>
      <c r="L74" s="1376">
        <f t="shared" si="13"/>
        <v>2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>
        <v>2</v>
      </c>
      <c r="J81" s="159"/>
      <c r="K81" s="160">
        <v>0</v>
      </c>
      <c r="L81" s="295">
        <f t="shared" si="14"/>
        <v>2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896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898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908</v>
      </c>
      <c r="C169" s="208" t="s">
        <v>741</v>
      </c>
      <c r="D169" s="209" t="s">
        <v>909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2</v>
      </c>
      <c r="J169" s="212">
        <f t="shared" si="39"/>
        <v>0</v>
      </c>
      <c r="K169" s="213">
        <f t="shared" si="39"/>
        <v>0</v>
      </c>
      <c r="L169" s="210">
        <f t="shared" si="39"/>
        <v>2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1994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7" t="str">
        <f>$B$7</f>
        <v>ОТЧЕТНИ ДАННИ ПО ЕБК ЗА СМЕТКИТЕ ЗА СРЕДСТВАТА ОТ ЕВРОПЕЙСКИЯ СЪЮЗ - КСФ</v>
      </c>
      <c r="C174" s="1798"/>
      <c r="D174" s="1798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2">
        <f>$B$9</f>
        <v>0</v>
      </c>
      <c r="C176" s="1763"/>
      <c r="D176" s="1764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4" t="str">
        <f>$B$12</f>
        <v>Криводол</v>
      </c>
      <c r="C179" s="1795"/>
      <c r="D179" s="1796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68" t="s">
        <v>2052</v>
      </c>
      <c r="F183" s="1769"/>
      <c r="G183" s="1769"/>
      <c r="H183" s="1770"/>
      <c r="I183" s="1771" t="s">
        <v>2053</v>
      </c>
      <c r="J183" s="1772"/>
      <c r="K183" s="1772"/>
      <c r="L183" s="177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744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747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49483</v>
      </c>
      <c r="J190" s="275">
        <f t="shared" si="44"/>
        <v>0</v>
      </c>
      <c r="K190" s="276">
        <f t="shared" si="44"/>
        <v>0</v>
      </c>
      <c r="L190" s="273">
        <f t="shared" si="44"/>
        <v>49483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28352</v>
      </c>
      <c r="J191" s="283">
        <f t="shared" si="45"/>
        <v>0</v>
      </c>
      <c r="K191" s="284">
        <f t="shared" si="45"/>
        <v>0</v>
      </c>
      <c r="L191" s="281">
        <f t="shared" si="45"/>
        <v>28352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20701</v>
      </c>
      <c r="J192" s="297">
        <f t="shared" si="45"/>
        <v>0</v>
      </c>
      <c r="K192" s="298">
        <f t="shared" si="45"/>
        <v>0</v>
      </c>
      <c r="L192" s="295">
        <f t="shared" si="45"/>
        <v>20701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430</v>
      </c>
      <c r="J194" s="297">
        <f t="shared" si="45"/>
        <v>0</v>
      </c>
      <c r="K194" s="298">
        <f t="shared" si="45"/>
        <v>0</v>
      </c>
      <c r="L194" s="295">
        <f t="shared" si="45"/>
        <v>430</v>
      </c>
      <c r="M194" s="7">
        <f t="shared" si="42"/>
        <v>1</v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6" t="s">
        <v>194</v>
      </c>
      <c r="D196" s="175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7669</v>
      </c>
      <c r="J196" s="275">
        <f t="shared" si="46"/>
        <v>0</v>
      </c>
      <c r="K196" s="276">
        <f t="shared" si="46"/>
        <v>0</v>
      </c>
      <c r="L196" s="273">
        <f t="shared" si="46"/>
        <v>7669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4602</v>
      </c>
      <c r="J197" s="283">
        <f t="shared" si="47"/>
        <v>0</v>
      </c>
      <c r="K197" s="284">
        <f t="shared" si="47"/>
        <v>0</v>
      </c>
      <c r="L197" s="281">
        <f t="shared" si="47"/>
        <v>4602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2154</v>
      </c>
      <c r="J200" s="297">
        <f t="shared" si="47"/>
        <v>0</v>
      </c>
      <c r="K200" s="298">
        <f t="shared" si="47"/>
        <v>0</v>
      </c>
      <c r="L200" s="295">
        <f t="shared" si="47"/>
        <v>2154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913</v>
      </c>
      <c r="J201" s="297">
        <f t="shared" si="47"/>
        <v>0</v>
      </c>
      <c r="K201" s="298">
        <f t="shared" si="47"/>
        <v>0</v>
      </c>
      <c r="L201" s="295">
        <f t="shared" si="47"/>
        <v>913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58" t="s">
        <v>199</v>
      </c>
      <c r="D204" s="175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21196</v>
      </c>
      <c r="J205" s="275">
        <f t="shared" si="48"/>
        <v>0</v>
      </c>
      <c r="K205" s="276">
        <f t="shared" si="48"/>
        <v>0</v>
      </c>
      <c r="L205" s="310">
        <f t="shared" si="48"/>
        <v>21196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19959</v>
      </c>
      <c r="J206" s="283">
        <f t="shared" si="49"/>
        <v>0</v>
      </c>
      <c r="K206" s="284">
        <f t="shared" si="49"/>
        <v>0</v>
      </c>
      <c r="L206" s="281">
        <f t="shared" si="49"/>
        <v>19959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1237</v>
      </c>
      <c r="J211" s="316">
        <f t="shared" si="49"/>
        <v>0</v>
      </c>
      <c r="K211" s="317">
        <f t="shared" si="49"/>
        <v>0</v>
      </c>
      <c r="L211" s="314">
        <f t="shared" si="49"/>
        <v>1237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6" t="s">
        <v>272</v>
      </c>
      <c r="D223" s="174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6" t="s">
        <v>722</v>
      </c>
      <c r="D227" s="174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6" t="s">
        <v>219</v>
      </c>
      <c r="D233" s="174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6" t="s">
        <v>221</v>
      </c>
      <c r="D236" s="174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222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223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1657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6" t="s">
        <v>224</v>
      </c>
      <c r="D240" s="174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6" t="s">
        <v>234</v>
      </c>
      <c r="D255" s="174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6" t="s">
        <v>235</v>
      </c>
      <c r="D256" s="174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6" t="s">
        <v>236</v>
      </c>
      <c r="D257" s="174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6" t="s">
        <v>237</v>
      </c>
      <c r="D258" s="174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6853</v>
      </c>
      <c r="J258" s="275">
        <f t="shared" si="62"/>
        <v>0</v>
      </c>
      <c r="K258" s="276">
        <f t="shared" si="62"/>
        <v>0</v>
      </c>
      <c r="L258" s="310">
        <f t="shared" si="62"/>
        <v>6853</v>
      </c>
      <c r="M258" s="7">
        <f t="shared" si="61"/>
        <v>1</v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6853</v>
      </c>
      <c r="J260" s="297">
        <f t="shared" si="63"/>
        <v>0</v>
      </c>
      <c r="K260" s="298">
        <f t="shared" si="63"/>
        <v>0</v>
      </c>
      <c r="L260" s="295">
        <f t="shared" si="63"/>
        <v>6853</v>
      </c>
      <c r="M260" s="7">
        <f t="shared" si="61"/>
        <v>1</v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6" t="s">
        <v>1662</v>
      </c>
      <c r="D265" s="174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6" t="s">
        <v>1659</v>
      </c>
      <c r="D269" s="174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6" t="s">
        <v>1660</v>
      </c>
      <c r="D270" s="174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247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6" t="s">
        <v>273</v>
      </c>
      <c r="D272" s="174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4" t="s">
        <v>248</v>
      </c>
      <c r="D275" s="175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4" t="s">
        <v>249</v>
      </c>
      <c r="D276" s="175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4" t="s">
        <v>625</v>
      </c>
      <c r="D284" s="175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4" t="s">
        <v>685</v>
      </c>
      <c r="D287" s="175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6" t="s">
        <v>686</v>
      </c>
      <c r="D288" s="174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8" t="s">
        <v>915</v>
      </c>
      <c r="D293" s="174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694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908</v>
      </c>
      <c r="C301" s="393" t="s">
        <v>741</v>
      </c>
      <c r="D301" s="394" t="s">
        <v>916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85201</v>
      </c>
      <c r="J301" s="397">
        <f t="shared" si="77"/>
        <v>0</v>
      </c>
      <c r="K301" s="398">
        <f t="shared" si="77"/>
        <v>0</v>
      </c>
      <c r="L301" s="395">
        <f t="shared" si="77"/>
        <v>85201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КСФ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2">
        <f>$B$9</f>
        <v>0</v>
      </c>
      <c r="C350" s="1763"/>
      <c r="D350" s="1764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4" t="str">
        <f>$B$12</f>
        <v>Криводол</v>
      </c>
      <c r="C353" s="1795"/>
      <c r="D353" s="1796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917</v>
      </c>
      <c r="E357" s="1784" t="s">
        <v>2054</v>
      </c>
      <c r="F357" s="1785"/>
      <c r="G357" s="1785"/>
      <c r="H357" s="1786"/>
      <c r="I357" s="418" t="s">
        <v>2055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918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919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920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921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-604</v>
      </c>
      <c r="J396" s="444">
        <f t="shared" si="88"/>
        <v>0</v>
      </c>
      <c r="K396" s="445">
        <f>SUM(K397:K398)</f>
        <v>0</v>
      </c>
      <c r="L396" s="1378">
        <f t="shared" si="88"/>
        <v>-604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>
        <v>-604</v>
      </c>
      <c r="J398" s="174"/>
      <c r="K398" s="175">
        <v>0</v>
      </c>
      <c r="L398" s="1383">
        <f>I398+J398+K398</f>
        <v>-604</v>
      </c>
      <c r="M398" s="7">
        <f t="shared" si="80"/>
        <v>1</v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65567</v>
      </c>
      <c r="J399" s="444">
        <f t="shared" si="89"/>
        <v>0</v>
      </c>
      <c r="K399" s="445">
        <f>SUM(K400:K401)</f>
        <v>0</v>
      </c>
      <c r="L399" s="1378">
        <f t="shared" si="89"/>
        <v>65567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58"/>
      <c r="G400" s="159"/>
      <c r="H400" s="154">
        <v>0</v>
      </c>
      <c r="I400" s="158">
        <v>65567</v>
      </c>
      <c r="J400" s="159"/>
      <c r="K400" s="154">
        <v>0</v>
      </c>
      <c r="L400" s="1379">
        <f>I400+J400+K400</f>
        <v>65567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922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680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681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699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923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908</v>
      </c>
      <c r="C419" s="493" t="s">
        <v>741</v>
      </c>
      <c r="D419" s="494" t="s">
        <v>924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64963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64963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925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767</v>
      </c>
      <c r="D422" s="1804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704</v>
      </c>
      <c r="D423" s="1804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>
        <v>20000</v>
      </c>
      <c r="J424" s="484"/>
      <c r="K424" s="1475">
        <v>0</v>
      </c>
      <c r="L424" s="1378">
        <f>I424+J424+K424</f>
        <v>20000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683</v>
      </c>
      <c r="D425" s="1804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926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927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908</v>
      </c>
      <c r="C429" s="510" t="s">
        <v>741</v>
      </c>
      <c r="D429" s="511" t="s">
        <v>928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20000</v>
      </c>
      <c r="J429" s="514">
        <f t="shared" si="97"/>
        <v>0</v>
      </c>
      <c r="K429" s="515">
        <f t="shared" si="97"/>
        <v>0</v>
      </c>
      <c r="L429" s="512">
        <f t="shared" si="97"/>
        <v>20000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КСФ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2">
        <f>$B$9</f>
        <v>0</v>
      </c>
      <c r="C435" s="1763"/>
      <c r="D435" s="1764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4" t="str">
        <f>$B$12</f>
        <v>Криводол</v>
      </c>
      <c r="C438" s="1795"/>
      <c r="D438" s="1796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8" t="s">
        <v>2056</v>
      </c>
      <c r="F442" s="1769"/>
      <c r="G442" s="1769"/>
      <c r="H442" s="1770"/>
      <c r="I442" s="522" t="s">
        <v>2057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-236</v>
      </c>
      <c r="J445" s="547">
        <f t="shared" si="99"/>
        <v>0</v>
      </c>
      <c r="K445" s="548">
        <f t="shared" si="99"/>
        <v>0</v>
      </c>
      <c r="L445" s="549">
        <f t="shared" si="99"/>
        <v>-236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236</v>
      </c>
      <c r="J446" s="554">
        <f t="shared" si="100"/>
        <v>0</v>
      </c>
      <c r="K446" s="555">
        <f t="shared" si="100"/>
        <v>0</v>
      </c>
      <c r="L446" s="556">
        <f>+L597</f>
        <v>236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76" t="str">
        <f>$B$7</f>
        <v>ОТЧЕТНИ ДАННИ ПО ЕБК ЗА СМЕТКИТЕ ЗА СРЕДСТВАТА ОТ ЕВРОПЕЙСКИЯ СЪЮЗ - КСФ</v>
      </c>
      <c r="C449" s="1777"/>
      <c r="D449" s="177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2">
        <f>$B$9</f>
        <v>0</v>
      </c>
      <c r="C451" s="1763"/>
      <c r="D451" s="1764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4" t="str">
        <f>$B$12</f>
        <v>Криводол</v>
      </c>
      <c r="C454" s="1795"/>
      <c r="D454" s="1796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929</v>
      </c>
      <c r="C458" s="562"/>
      <c r="D458" s="563"/>
      <c r="E458" s="1778" t="s">
        <v>2058</v>
      </c>
      <c r="F458" s="1779"/>
      <c r="G458" s="1779"/>
      <c r="H458" s="1780"/>
      <c r="I458" s="564" t="s">
        <v>2059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1997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930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931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932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933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934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935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936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937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938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939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940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941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942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943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944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945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946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947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948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949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950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951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952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236</v>
      </c>
      <c r="J566" s="580">
        <f t="shared" si="128"/>
        <v>0</v>
      </c>
      <c r="K566" s="581">
        <f t="shared" si="128"/>
        <v>0</v>
      </c>
      <c r="L566" s="578">
        <f t="shared" si="128"/>
        <v>236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>
        <v>62644</v>
      </c>
      <c r="J567" s="153"/>
      <c r="K567" s="584">
        <v>0</v>
      </c>
      <c r="L567" s="1379">
        <f t="shared" si="116"/>
        <v>62644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3">
        <v>0</v>
      </c>
      <c r="I573" s="152">
        <v>-62408</v>
      </c>
      <c r="J573" s="153"/>
      <c r="K573" s="1623">
        <v>0</v>
      </c>
      <c r="L573" s="1393">
        <f t="shared" si="129"/>
        <v>-62408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953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954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955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956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957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958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959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960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961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908</v>
      </c>
      <c r="C597" s="660" t="s">
        <v>741</v>
      </c>
      <c r="D597" s="661" t="s">
        <v>962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236</v>
      </c>
      <c r="J597" s="664">
        <f t="shared" si="133"/>
        <v>0</v>
      </c>
      <c r="K597" s="666">
        <f t="shared" si="133"/>
        <v>0</v>
      </c>
      <c r="L597" s="662">
        <f t="shared" si="133"/>
        <v>236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76" t="str">
        <f>$B$7</f>
        <v>ОТЧЕТНИ ДАННИ ПО ЕБК ЗА СМЕТКИТЕ ЗА СРЕДСТВАТА ОТ ЕВРОПЕЙСКИЯ СЪЮЗ - КСФ</v>
      </c>
      <c r="C613" s="1777"/>
      <c r="D613" s="177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1252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2">
        <f>$B$9</f>
        <v>0</v>
      </c>
      <c r="C615" s="1763"/>
      <c r="D615" s="1764"/>
      <c r="E615" s="115">
        <f>$E$9</f>
        <v>43466</v>
      </c>
      <c r="F615" s="226">
        <f>$F$9</f>
        <v>43555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5" t="str">
        <f>$B$12</f>
        <v>Криводол</v>
      </c>
      <c r="C618" s="1766"/>
      <c r="D618" s="1767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68" t="s">
        <v>2047</v>
      </c>
      <c r="F622" s="1769"/>
      <c r="G622" s="1769"/>
      <c r="H622" s="1770"/>
      <c r="I622" s="1771" t="s">
        <v>2048</v>
      </c>
      <c r="J622" s="1772"/>
      <c r="K622" s="1772"/>
      <c r="L622" s="1773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98301</v>
      </c>
      <c r="D625" s="1452" t="s">
        <v>653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5532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5532</v>
      </c>
      <c r="D627" s="1452" t="s">
        <v>564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4" t="s">
        <v>744</v>
      </c>
      <c r="D629" s="177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747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28352</v>
      </c>
      <c r="J632" s="275">
        <f t="shared" si="136"/>
        <v>0</v>
      </c>
      <c r="K632" s="276">
        <f t="shared" si="136"/>
        <v>0</v>
      </c>
      <c r="L632" s="273">
        <f t="shared" si="136"/>
        <v>28352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>
        <v>28352</v>
      </c>
      <c r="J633" s="153"/>
      <c r="K633" s="1418"/>
      <c r="L633" s="281">
        <f>I633+J633+K633</f>
        <v>28352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56" t="s">
        <v>194</v>
      </c>
      <c r="D638" s="1757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5502</v>
      </c>
      <c r="J638" s="275">
        <f t="shared" si="137"/>
        <v>0</v>
      </c>
      <c r="K638" s="276">
        <f t="shared" si="137"/>
        <v>0</v>
      </c>
      <c r="L638" s="273">
        <f t="shared" si="137"/>
        <v>5502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>
        <v>3486</v>
      </c>
      <c r="J639" s="153"/>
      <c r="K639" s="1418"/>
      <c r="L639" s="281">
        <f aca="true" t="shared" si="139" ref="L639:L646">I639+J639+K639</f>
        <v>3486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910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>
        <v>1393</v>
      </c>
      <c r="J642" s="159"/>
      <c r="K642" s="1420"/>
      <c r="L642" s="295">
        <f t="shared" si="139"/>
        <v>1393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623</v>
      </c>
      <c r="J643" s="159"/>
      <c r="K643" s="1420"/>
      <c r="L643" s="295">
        <f t="shared" si="139"/>
        <v>623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58" t="s">
        <v>199</v>
      </c>
      <c r="D646" s="1759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911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46" t="s">
        <v>272</v>
      </c>
      <c r="D665" s="1747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912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913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914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46" t="s">
        <v>722</v>
      </c>
      <c r="D669" s="1747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46" t="s">
        <v>219</v>
      </c>
      <c r="D675" s="1747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46" t="s">
        <v>221</v>
      </c>
      <c r="D678" s="1747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2" t="s">
        <v>222</v>
      </c>
      <c r="D679" s="1753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2" t="s">
        <v>223</v>
      </c>
      <c r="D680" s="1753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2" t="s">
        <v>1661</v>
      </c>
      <c r="D681" s="1753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46" t="s">
        <v>224</v>
      </c>
      <c r="D682" s="1747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2045</v>
      </c>
      <c r="D691" s="1665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1658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46" t="s">
        <v>234</v>
      </c>
      <c r="D697" s="1747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46" t="s">
        <v>235</v>
      </c>
      <c r="D698" s="1747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46" t="s">
        <v>236</v>
      </c>
      <c r="D699" s="1747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46" t="s">
        <v>237</v>
      </c>
      <c r="D700" s="1747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46" t="s">
        <v>1662</v>
      </c>
      <c r="D707" s="1747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46" t="s">
        <v>1659</v>
      </c>
      <c r="D711" s="1747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46" t="s">
        <v>1660</v>
      </c>
      <c r="D712" s="1747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2" t="s">
        <v>247</v>
      </c>
      <c r="D713" s="1753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46" t="s">
        <v>273</v>
      </c>
      <c r="D714" s="1747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4" t="s">
        <v>248</v>
      </c>
      <c r="D717" s="1755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4" t="s">
        <v>249</v>
      </c>
      <c r="D718" s="1755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4" t="s">
        <v>625</v>
      </c>
      <c r="D726" s="1755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4" t="s">
        <v>685</v>
      </c>
      <c r="D729" s="1755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46" t="s">
        <v>686</v>
      </c>
      <c r="D730" s="1747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48" t="s">
        <v>915</v>
      </c>
      <c r="D735" s="1749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0" t="s">
        <v>694</v>
      </c>
      <c r="D739" s="1751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0" t="s">
        <v>694</v>
      </c>
      <c r="D740" s="1751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33854</v>
      </c>
      <c r="J744" s="397">
        <f t="shared" si="167"/>
        <v>0</v>
      </c>
      <c r="K744" s="398">
        <f t="shared" si="167"/>
        <v>0</v>
      </c>
      <c r="L744" s="395">
        <f t="shared" si="167"/>
        <v>33854</v>
      </c>
      <c r="M744" s="12">
        <f>(IF($E744&lt;&gt;0,$M$2,IF($L744&lt;&gt;0,$M$2,"")))</f>
        <v>1</v>
      </c>
      <c r="N744" s="73" t="str">
        <f>LEFT(C626,1)</f>
        <v>5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76" t="str">
        <f>$B$7</f>
        <v>ОТЧЕТНИ ДАННИ ПО ЕБК ЗА СМЕТКИТЕ ЗА СРЕДСТВАТА ОТ ЕВРОПЕЙСКИЯ СЪЮЗ - КСФ</v>
      </c>
      <c r="C750" s="1777"/>
      <c r="D750" s="177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835</v>
      </c>
      <c r="G751" s="237"/>
      <c r="H751" s="1362" t="s">
        <v>1252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2">
        <f>$B$9</f>
        <v>0</v>
      </c>
      <c r="C752" s="1763"/>
      <c r="D752" s="1764"/>
      <c r="E752" s="115">
        <f>$E$9</f>
        <v>43466</v>
      </c>
      <c r="F752" s="226">
        <f>$F$9</f>
        <v>43555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5" t="str">
        <f>$B$12</f>
        <v>Криводол</v>
      </c>
      <c r="C755" s="1766"/>
      <c r="D755" s="1767"/>
      <c r="E755" s="410" t="s">
        <v>890</v>
      </c>
      <c r="F755" s="1360" t="str">
        <f>$F$12</f>
        <v>5606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891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712</v>
      </c>
      <c r="E759" s="1768" t="s">
        <v>2047</v>
      </c>
      <c r="F759" s="1769"/>
      <c r="G759" s="1769"/>
      <c r="H759" s="1770"/>
      <c r="I759" s="1771" t="s">
        <v>2048</v>
      </c>
      <c r="J759" s="1772"/>
      <c r="K759" s="1772"/>
      <c r="L759" s="1773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713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743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98301</v>
      </c>
      <c r="D762" s="1452" t="s">
        <v>653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5589</v>
      </c>
      <c r="D763" s="1458" t="s">
        <v>792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31.5">
      <c r="A764" s="23"/>
      <c r="B764" s="1450"/>
      <c r="C764" s="1587">
        <f>+C763</f>
        <v>5589</v>
      </c>
      <c r="D764" s="1452" t="s">
        <v>583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714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4" t="s">
        <v>744</v>
      </c>
      <c r="D766" s="177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745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746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0" t="s">
        <v>747</v>
      </c>
      <c r="D769" s="1761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21131</v>
      </c>
      <c r="J769" s="275">
        <f t="shared" si="170"/>
        <v>0</v>
      </c>
      <c r="K769" s="276">
        <f t="shared" si="170"/>
        <v>0</v>
      </c>
      <c r="L769" s="273">
        <f t="shared" si="170"/>
        <v>21131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748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749</v>
      </c>
      <c r="E771" s="295">
        <f>F771+G771+H771</f>
        <v>0</v>
      </c>
      <c r="F771" s="158"/>
      <c r="G771" s="159"/>
      <c r="H771" s="1420"/>
      <c r="I771" s="158">
        <v>20701</v>
      </c>
      <c r="J771" s="159"/>
      <c r="K771" s="1420"/>
      <c r="L771" s="295">
        <f>I771+J771+K771</f>
        <v>20701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>
        <v>430</v>
      </c>
      <c r="J773" s="159"/>
      <c r="K773" s="1420"/>
      <c r="L773" s="295">
        <f>I773+J773+K773</f>
        <v>430</v>
      </c>
      <c r="M773" s="12">
        <f t="shared" si="169"/>
        <v>1</v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56" t="s">
        <v>194</v>
      </c>
      <c r="D775" s="1757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2167</v>
      </c>
      <c r="J775" s="275">
        <f t="shared" si="171"/>
        <v>0</v>
      </c>
      <c r="K775" s="276">
        <f t="shared" si="171"/>
        <v>0</v>
      </c>
      <c r="L775" s="273">
        <f t="shared" si="171"/>
        <v>2167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0</v>
      </c>
      <c r="F776" s="152"/>
      <c r="G776" s="153"/>
      <c r="H776" s="1418"/>
      <c r="I776" s="152">
        <v>1116</v>
      </c>
      <c r="J776" s="153"/>
      <c r="K776" s="1418"/>
      <c r="L776" s="281">
        <f aca="true" t="shared" si="173" ref="L776:L783">I776+J776+K776</f>
        <v>1116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910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871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0</v>
      </c>
      <c r="F779" s="158"/>
      <c r="G779" s="159"/>
      <c r="H779" s="1420"/>
      <c r="I779" s="158">
        <v>761</v>
      </c>
      <c r="J779" s="159"/>
      <c r="K779" s="1420"/>
      <c r="L779" s="295">
        <f t="shared" si="173"/>
        <v>761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0</v>
      </c>
      <c r="F780" s="158"/>
      <c r="G780" s="159"/>
      <c r="H780" s="1420"/>
      <c r="I780" s="158">
        <v>290</v>
      </c>
      <c r="J780" s="159"/>
      <c r="K780" s="1420"/>
      <c r="L780" s="295">
        <f t="shared" si="173"/>
        <v>290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873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58" t="s">
        <v>199</v>
      </c>
      <c r="D783" s="1759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0" t="s">
        <v>200</v>
      </c>
      <c r="D784" s="1761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21196</v>
      </c>
      <c r="J784" s="275">
        <f t="shared" si="174"/>
        <v>0</v>
      </c>
      <c r="K784" s="276">
        <f t="shared" si="174"/>
        <v>0</v>
      </c>
      <c r="L784" s="310">
        <f t="shared" si="174"/>
        <v>21196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0</v>
      </c>
      <c r="F785" s="152"/>
      <c r="G785" s="153"/>
      <c r="H785" s="1418"/>
      <c r="I785" s="152">
        <v>19959</v>
      </c>
      <c r="J785" s="153"/>
      <c r="K785" s="1418"/>
      <c r="L785" s="281">
        <f aca="true" t="shared" si="176" ref="L785:L801">I785+J785+K785</f>
        <v>19959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>
        <v>1237</v>
      </c>
      <c r="J790" s="165"/>
      <c r="K790" s="1419"/>
      <c r="L790" s="314">
        <f t="shared" si="176"/>
        <v>1237</v>
      </c>
      <c r="M790" s="12">
        <f t="shared" si="169"/>
        <v>1</v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874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801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911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46" t="s">
        <v>272</v>
      </c>
      <c r="D802" s="1747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912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913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914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46" t="s">
        <v>722</v>
      </c>
      <c r="D806" s="1747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46" t="s">
        <v>219</v>
      </c>
      <c r="D812" s="1747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46" t="s">
        <v>221</v>
      </c>
      <c r="D815" s="1747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2" t="s">
        <v>222</v>
      </c>
      <c r="D816" s="1753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2" t="s">
        <v>223</v>
      </c>
      <c r="D817" s="1753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2" t="s">
        <v>1661</v>
      </c>
      <c r="D818" s="1753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46" t="s">
        <v>224</v>
      </c>
      <c r="D819" s="1747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1995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2014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2045</v>
      </c>
      <c r="D828" s="1665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715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1658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46" t="s">
        <v>234</v>
      </c>
      <c r="D834" s="1747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46" t="s">
        <v>235</v>
      </c>
      <c r="D835" s="1747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46" t="s">
        <v>236</v>
      </c>
      <c r="D836" s="1747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46" t="s">
        <v>237</v>
      </c>
      <c r="D837" s="1747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6853</v>
      </c>
      <c r="J837" s="275">
        <f t="shared" si="189"/>
        <v>0</v>
      </c>
      <c r="K837" s="276">
        <f t="shared" si="189"/>
        <v>0</v>
      </c>
      <c r="L837" s="310">
        <f t="shared" si="189"/>
        <v>6853</v>
      </c>
      <c r="M837" s="12">
        <f t="shared" si="188"/>
        <v>1</v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>
        <v>6853</v>
      </c>
      <c r="J839" s="159"/>
      <c r="K839" s="1420"/>
      <c r="L839" s="295">
        <f t="shared" si="191"/>
        <v>6853</v>
      </c>
      <c r="M839" s="12">
        <f t="shared" si="188"/>
        <v>1</v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46" t="s">
        <v>1662</v>
      </c>
      <c r="D844" s="1747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46" t="s">
        <v>1659</v>
      </c>
      <c r="D848" s="1747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46" t="s">
        <v>1660</v>
      </c>
      <c r="D849" s="1747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2" t="s">
        <v>247</v>
      </c>
      <c r="D850" s="1753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46" t="s">
        <v>273</v>
      </c>
      <c r="D851" s="1747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54" t="s">
        <v>248</v>
      </c>
      <c r="D854" s="1755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54" t="s">
        <v>249</v>
      </c>
      <c r="D855" s="1755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54" t="s">
        <v>625</v>
      </c>
      <c r="D863" s="1755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54" t="s">
        <v>685</v>
      </c>
      <c r="D866" s="1755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46" t="s">
        <v>686</v>
      </c>
      <c r="D867" s="1747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687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688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689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690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48" t="s">
        <v>915</v>
      </c>
      <c r="D872" s="1749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691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692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693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0" t="s">
        <v>694</v>
      </c>
      <c r="D876" s="1751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0" t="s">
        <v>694</v>
      </c>
      <c r="D877" s="1751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741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51347</v>
      </c>
      <c r="J881" s="397">
        <f t="shared" si="201"/>
        <v>0</v>
      </c>
      <c r="K881" s="398">
        <f t="shared" si="201"/>
        <v>0</v>
      </c>
      <c r="L881" s="395">
        <f t="shared" si="201"/>
        <v>51347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3" dxfId="150" operator="notEqual" stopIfTrue="1">
      <formula>0</formula>
    </cfRule>
  </conditionalFormatting>
  <conditionalFormatting sqref="D598">
    <cfRule type="cellIs" priority="122" dxfId="150" operator="notEqual" stopIfTrue="1">
      <formula>0</formula>
    </cfRule>
  </conditionalFormatting>
  <conditionalFormatting sqref="E15">
    <cfRule type="cellIs" priority="116" dxfId="156" operator="equal" stopIfTrue="1">
      <formula>98</formula>
    </cfRule>
    <cfRule type="cellIs" priority="118" dxfId="157" operator="equal" stopIfTrue="1">
      <formula>96</formula>
    </cfRule>
    <cfRule type="cellIs" priority="119" dxfId="158" operator="equal" stopIfTrue="1">
      <formula>42</formula>
    </cfRule>
    <cfRule type="cellIs" priority="120" dxfId="159" operator="equal" stopIfTrue="1">
      <formula>97</formula>
    </cfRule>
    <cfRule type="cellIs" priority="121" dxfId="160" operator="equal" stopIfTrue="1">
      <formula>33</formula>
    </cfRule>
  </conditionalFormatting>
  <conditionalFormatting sqref="F15">
    <cfRule type="cellIs" priority="112" dxfId="160" operator="equal" stopIfTrue="1">
      <formula>"ЧУЖДИ СРЕДСТВА"</formula>
    </cfRule>
    <cfRule type="cellIs" priority="113" dxfId="159" operator="equal" stopIfTrue="1">
      <formula>"СЕС - ДМП"</formula>
    </cfRule>
    <cfRule type="cellIs" priority="114" dxfId="158" operator="equal" stopIfTrue="1">
      <formula>"СЕС - РА"</formula>
    </cfRule>
    <cfRule type="cellIs" priority="115" dxfId="157" operator="equal" stopIfTrue="1">
      <formula>"СЕС - ДЕС"</formula>
    </cfRule>
    <cfRule type="cellIs" priority="117" dxfId="156" operator="equal" stopIfTrue="1">
      <formula>"СЕС - КСФ"</formula>
    </cfRule>
  </conditionalFormatting>
  <conditionalFormatting sqref="F179">
    <cfRule type="cellIs" priority="100" dxfId="166" operator="equal" stopIfTrue="1">
      <formula>0</formula>
    </cfRule>
  </conditionalFormatting>
  <conditionalFormatting sqref="E181">
    <cfRule type="cellIs" priority="95" dxfId="156" operator="equal" stopIfTrue="1">
      <formula>98</formula>
    </cfRule>
    <cfRule type="cellIs" priority="96" dxfId="157" operator="equal" stopIfTrue="1">
      <formula>96</formula>
    </cfRule>
    <cfRule type="cellIs" priority="97" dxfId="158" operator="equal" stopIfTrue="1">
      <formula>42</formula>
    </cfRule>
    <cfRule type="cellIs" priority="98" dxfId="159" operator="equal" stopIfTrue="1">
      <formula>97</formula>
    </cfRule>
    <cfRule type="cellIs" priority="99" dxfId="160" operator="equal" stopIfTrue="1">
      <formula>33</formula>
    </cfRule>
  </conditionalFormatting>
  <conditionalFormatting sqref="F181">
    <cfRule type="cellIs" priority="90" dxfId="160" operator="equal" stopIfTrue="1">
      <formula>"ЧУЖДИ СРЕДСТВА"</formula>
    </cfRule>
    <cfRule type="cellIs" priority="91" dxfId="159" operator="equal" stopIfTrue="1">
      <formula>"СЕС - ДМП"</formula>
    </cfRule>
    <cfRule type="cellIs" priority="92" dxfId="158" operator="equal" stopIfTrue="1">
      <formula>"СЕС - РА"</formula>
    </cfRule>
    <cfRule type="cellIs" priority="93" dxfId="157" operator="equal" stopIfTrue="1">
      <formula>"СЕС - ДЕС"</formula>
    </cfRule>
    <cfRule type="cellIs" priority="94" dxfId="156" operator="equal" stopIfTrue="1">
      <formula>"СЕС - КСФ"</formula>
    </cfRule>
  </conditionalFormatting>
  <conditionalFormatting sqref="F353">
    <cfRule type="cellIs" priority="89" dxfId="166" operator="equal" stopIfTrue="1">
      <formula>0</formula>
    </cfRule>
  </conditionalFormatting>
  <conditionalFormatting sqref="E355">
    <cfRule type="cellIs" priority="84" dxfId="156" operator="equal" stopIfTrue="1">
      <formula>98</formula>
    </cfRule>
    <cfRule type="cellIs" priority="85" dxfId="157" operator="equal" stopIfTrue="1">
      <formula>96</formula>
    </cfRule>
    <cfRule type="cellIs" priority="86" dxfId="158" operator="equal" stopIfTrue="1">
      <formula>42</formula>
    </cfRule>
    <cfRule type="cellIs" priority="87" dxfId="159" operator="equal" stopIfTrue="1">
      <formula>97</formula>
    </cfRule>
    <cfRule type="cellIs" priority="88" dxfId="160" operator="equal" stopIfTrue="1">
      <formula>33</formula>
    </cfRule>
  </conditionalFormatting>
  <conditionalFormatting sqref="F355">
    <cfRule type="cellIs" priority="79" dxfId="160" operator="equal" stopIfTrue="1">
      <formula>"ЧУЖДИ СРЕДСТВА"</formula>
    </cfRule>
    <cfRule type="cellIs" priority="80" dxfId="159" operator="equal" stopIfTrue="1">
      <formula>"СЕС - ДМП"</formula>
    </cfRule>
    <cfRule type="cellIs" priority="81" dxfId="158" operator="equal" stopIfTrue="1">
      <formula>"СЕС - РА"</formula>
    </cfRule>
    <cfRule type="cellIs" priority="82" dxfId="157" operator="equal" stopIfTrue="1">
      <formula>"СЕС - ДЕС"</formula>
    </cfRule>
    <cfRule type="cellIs" priority="83" dxfId="156" operator="equal" stopIfTrue="1">
      <formula>"СЕС - КСФ"</formula>
    </cfRule>
  </conditionalFormatting>
  <conditionalFormatting sqref="F438">
    <cfRule type="cellIs" priority="78" dxfId="166" operator="equal" stopIfTrue="1">
      <formula>0</formula>
    </cfRule>
  </conditionalFormatting>
  <conditionalFormatting sqref="E440">
    <cfRule type="cellIs" priority="73" dxfId="156" operator="equal" stopIfTrue="1">
      <formula>98</formula>
    </cfRule>
    <cfRule type="cellIs" priority="74" dxfId="157" operator="equal" stopIfTrue="1">
      <formula>96</formula>
    </cfRule>
    <cfRule type="cellIs" priority="75" dxfId="158" operator="equal" stopIfTrue="1">
      <formula>42</formula>
    </cfRule>
    <cfRule type="cellIs" priority="76" dxfId="159" operator="equal" stopIfTrue="1">
      <formula>97</formula>
    </cfRule>
    <cfRule type="cellIs" priority="77" dxfId="160" operator="equal" stopIfTrue="1">
      <formula>33</formula>
    </cfRule>
  </conditionalFormatting>
  <conditionalFormatting sqref="F440">
    <cfRule type="cellIs" priority="68" dxfId="160" operator="equal" stopIfTrue="1">
      <formula>"ЧУЖДИ СРЕДСТВА"</formula>
    </cfRule>
    <cfRule type="cellIs" priority="69" dxfId="159" operator="equal" stopIfTrue="1">
      <formula>"СЕС - ДМП"</formula>
    </cfRule>
    <cfRule type="cellIs" priority="70" dxfId="158" operator="equal" stopIfTrue="1">
      <formula>"СЕС - РА"</formula>
    </cfRule>
    <cfRule type="cellIs" priority="71" dxfId="157" operator="equal" stopIfTrue="1">
      <formula>"СЕС - ДЕС"</formula>
    </cfRule>
    <cfRule type="cellIs" priority="72" dxfId="156" operator="equal" stopIfTrue="1">
      <formula>"СЕС - КСФ"</formula>
    </cfRule>
  </conditionalFormatting>
  <conditionalFormatting sqref="E447">
    <cfRule type="cellIs" priority="67" dxfId="167" operator="notEqual" stopIfTrue="1">
      <formula>0</formula>
    </cfRule>
  </conditionalFormatting>
  <conditionalFormatting sqref="F447">
    <cfRule type="cellIs" priority="66" dxfId="167" operator="notEqual" stopIfTrue="1">
      <formula>0</formula>
    </cfRule>
  </conditionalFormatting>
  <conditionalFormatting sqref="G447">
    <cfRule type="cellIs" priority="65" dxfId="167" operator="notEqual" stopIfTrue="1">
      <formula>0</formula>
    </cfRule>
  </conditionalFormatting>
  <conditionalFormatting sqref="H447">
    <cfRule type="cellIs" priority="64" dxfId="167" operator="notEqual" stopIfTrue="1">
      <formula>0</formula>
    </cfRule>
  </conditionalFormatting>
  <conditionalFormatting sqref="I447">
    <cfRule type="cellIs" priority="63" dxfId="167" operator="notEqual" stopIfTrue="1">
      <formula>0</formula>
    </cfRule>
  </conditionalFormatting>
  <conditionalFormatting sqref="J447">
    <cfRule type="cellIs" priority="62" dxfId="167" operator="notEqual" stopIfTrue="1">
      <formula>0</formula>
    </cfRule>
  </conditionalFormatting>
  <conditionalFormatting sqref="K447">
    <cfRule type="cellIs" priority="61" dxfId="167" operator="notEqual" stopIfTrue="1">
      <formula>0</formula>
    </cfRule>
  </conditionalFormatting>
  <conditionalFormatting sqref="L447">
    <cfRule type="cellIs" priority="60" dxfId="167" operator="notEqual" stopIfTrue="1">
      <formula>0</formula>
    </cfRule>
  </conditionalFormatting>
  <conditionalFormatting sqref="E598">
    <cfRule type="cellIs" priority="59" dxfId="167" operator="notEqual" stopIfTrue="1">
      <formula>0</formula>
    </cfRule>
  </conditionalFormatting>
  <conditionalFormatting sqref="F598:G598">
    <cfRule type="cellIs" priority="58" dxfId="167" operator="notEqual" stopIfTrue="1">
      <formula>0</formula>
    </cfRule>
  </conditionalFormatting>
  <conditionalFormatting sqref="H598">
    <cfRule type="cellIs" priority="57" dxfId="167" operator="notEqual" stopIfTrue="1">
      <formula>0</formula>
    </cfRule>
  </conditionalFormatting>
  <conditionalFormatting sqref="I598">
    <cfRule type="cellIs" priority="56" dxfId="167" operator="notEqual" stopIfTrue="1">
      <formula>0</formula>
    </cfRule>
  </conditionalFormatting>
  <conditionalFormatting sqref="J598:K598">
    <cfRule type="cellIs" priority="55" dxfId="167" operator="notEqual" stopIfTrue="1">
      <formula>0</formula>
    </cfRule>
  </conditionalFormatting>
  <conditionalFormatting sqref="L598">
    <cfRule type="cellIs" priority="54" dxfId="167" operator="notEqual" stopIfTrue="1">
      <formula>0</formula>
    </cfRule>
  </conditionalFormatting>
  <conditionalFormatting sqref="F454">
    <cfRule type="cellIs" priority="52" dxfId="166" operator="equal" stopIfTrue="1">
      <formula>0</formula>
    </cfRule>
  </conditionalFormatting>
  <conditionalFormatting sqref="E456">
    <cfRule type="cellIs" priority="47" dxfId="156" operator="equal" stopIfTrue="1">
      <formula>98</formula>
    </cfRule>
    <cfRule type="cellIs" priority="48" dxfId="157" operator="equal" stopIfTrue="1">
      <formula>96</formula>
    </cfRule>
    <cfRule type="cellIs" priority="49" dxfId="158" operator="equal" stopIfTrue="1">
      <formula>42</formula>
    </cfRule>
    <cfRule type="cellIs" priority="50" dxfId="159" operator="equal" stopIfTrue="1">
      <formula>97</formula>
    </cfRule>
    <cfRule type="cellIs" priority="51" dxfId="160" operator="equal" stopIfTrue="1">
      <formula>33</formula>
    </cfRule>
  </conditionalFormatting>
  <conditionalFormatting sqref="F456">
    <cfRule type="cellIs" priority="42" dxfId="160" operator="equal" stopIfTrue="1">
      <formula>"ЧУЖДИ СРЕДСТВА"</formula>
    </cfRule>
    <cfRule type="cellIs" priority="43" dxfId="159" operator="equal" stopIfTrue="1">
      <formula>"СЕС - ДМП"</formula>
    </cfRule>
    <cfRule type="cellIs" priority="44" dxfId="158" operator="equal" stopIfTrue="1">
      <formula>"СЕС - РА"</formula>
    </cfRule>
    <cfRule type="cellIs" priority="45" dxfId="157" operator="equal" stopIfTrue="1">
      <formula>"СЕС - ДЕС"</formula>
    </cfRule>
    <cfRule type="cellIs" priority="46" dxfId="156" operator="equal" stopIfTrue="1">
      <formula>"СЕС - КСФ"</formula>
    </cfRule>
  </conditionalFormatting>
  <conditionalFormatting sqref="I9:J9">
    <cfRule type="cellIs" priority="37" dxfId="161" operator="between" stopIfTrue="1">
      <formula>1000000000000</formula>
      <formula>9999999999999990</formula>
    </cfRule>
    <cfRule type="cellIs" priority="38" dxfId="162" operator="between" stopIfTrue="1">
      <formula>10000000000</formula>
      <formula>999999999999</formula>
    </cfRule>
    <cfRule type="cellIs" priority="39" dxfId="163" operator="between" stopIfTrue="1">
      <formula>1000000</formula>
      <formula>99999999</formula>
    </cfRule>
    <cfRule type="cellIs" priority="40" dxfId="168" operator="between" stopIfTrue="1">
      <formula>100</formula>
      <formula>9900</formula>
    </cfRule>
  </conditionalFormatting>
  <conditionalFormatting sqref="G170">
    <cfRule type="cellIs" priority="34" dxfId="36" operator="greaterThan" stopIfTrue="1">
      <formula>$G$25</formula>
    </cfRule>
  </conditionalFormatting>
  <conditionalFormatting sqref="J170">
    <cfRule type="cellIs" priority="33" dxfId="36" operator="greaterThan" stopIfTrue="1">
      <formula>$J$25</formula>
    </cfRule>
  </conditionalFormatting>
  <conditionalFormatting sqref="F618">
    <cfRule type="cellIs" priority="32" dxfId="166" operator="equal" stopIfTrue="1">
      <formula>0</formula>
    </cfRule>
  </conditionalFormatting>
  <conditionalFormatting sqref="E620">
    <cfRule type="cellIs" priority="27" dxfId="156" operator="equal" stopIfTrue="1">
      <formula>98</formula>
    </cfRule>
    <cfRule type="cellIs" priority="28" dxfId="157" operator="equal" stopIfTrue="1">
      <formula>96</formula>
    </cfRule>
    <cfRule type="cellIs" priority="29" dxfId="158" operator="equal" stopIfTrue="1">
      <formula>42</formula>
    </cfRule>
    <cfRule type="cellIs" priority="30" dxfId="159" operator="equal" stopIfTrue="1">
      <formula>97</formula>
    </cfRule>
    <cfRule type="cellIs" priority="31" dxfId="160" operator="equal" stopIfTrue="1">
      <formula>33</formula>
    </cfRule>
  </conditionalFormatting>
  <conditionalFormatting sqref="F620">
    <cfRule type="cellIs" priority="22" dxfId="160" operator="equal" stopIfTrue="1">
      <formula>"ЧУЖДИ СРЕДСТВА"</formula>
    </cfRule>
    <cfRule type="cellIs" priority="23" dxfId="159" operator="equal" stopIfTrue="1">
      <formula>"СЕС - ДМП"</formula>
    </cfRule>
    <cfRule type="cellIs" priority="24" dxfId="158" operator="equal" stopIfTrue="1">
      <formula>"СЕС - РА"</formula>
    </cfRule>
    <cfRule type="cellIs" priority="25" dxfId="157" operator="equal" stopIfTrue="1">
      <formula>"СЕС - ДЕС"</formula>
    </cfRule>
    <cfRule type="cellIs" priority="26" dxfId="156" operator="equal" stopIfTrue="1">
      <formula>"СЕС - КСФ"</formula>
    </cfRule>
  </conditionalFormatting>
  <conditionalFormatting sqref="D627">
    <cfRule type="cellIs" priority="21" dxfId="0" operator="notEqual" stopIfTrue="1">
      <formula>"ИЗБЕРЕТЕ ДЕЙНОСТ"</formula>
    </cfRule>
  </conditionalFormatting>
  <conditionalFormatting sqref="D744">
    <cfRule type="cellIs" priority="20" dxfId="169" operator="equal" stopIfTrue="1">
      <formula>0</formula>
    </cfRule>
  </conditionalFormatting>
  <conditionalFormatting sqref="C627">
    <cfRule type="cellIs" priority="19" dxfId="0" operator="notEqual" stopIfTrue="1">
      <formula>0</formula>
    </cfRule>
  </conditionalFormatting>
  <conditionalFormatting sqref="D625">
    <cfRule type="cellIs" priority="18" dxfId="0" operator="notEqual" stopIfTrue="1">
      <formula>"ИЗБЕРЕТЕ ДЕЙНОСТ"</formula>
    </cfRule>
  </conditionalFormatting>
  <conditionalFormatting sqref="C625">
    <cfRule type="cellIs" priority="17" dxfId="0" operator="notEqual" stopIfTrue="1">
      <formula>0</formula>
    </cfRule>
  </conditionalFormatting>
  <conditionalFormatting sqref="F755">
    <cfRule type="cellIs" priority="16" dxfId="166" operator="equal" stopIfTrue="1">
      <formula>0</formula>
    </cfRule>
  </conditionalFormatting>
  <conditionalFormatting sqref="E757">
    <cfRule type="cellIs" priority="11" dxfId="156" operator="equal" stopIfTrue="1">
      <formula>98</formula>
    </cfRule>
    <cfRule type="cellIs" priority="12" dxfId="157" operator="equal" stopIfTrue="1">
      <formula>96</formula>
    </cfRule>
    <cfRule type="cellIs" priority="13" dxfId="158" operator="equal" stopIfTrue="1">
      <formula>42</formula>
    </cfRule>
    <cfRule type="cellIs" priority="14" dxfId="159" operator="equal" stopIfTrue="1">
      <formula>97</formula>
    </cfRule>
    <cfRule type="cellIs" priority="15" dxfId="160" operator="equal" stopIfTrue="1">
      <formula>33</formula>
    </cfRule>
  </conditionalFormatting>
  <conditionalFormatting sqref="F757">
    <cfRule type="cellIs" priority="6" dxfId="160" operator="equal" stopIfTrue="1">
      <formula>"ЧУЖДИ СРЕДСТВА"</formula>
    </cfRule>
    <cfRule type="cellIs" priority="7" dxfId="159" operator="equal" stopIfTrue="1">
      <formula>"СЕС - ДМП"</formula>
    </cfRule>
    <cfRule type="cellIs" priority="8" dxfId="158" operator="equal" stopIfTrue="1">
      <formula>"СЕС - РА"</formula>
    </cfRule>
    <cfRule type="cellIs" priority="9" dxfId="157" operator="equal" stopIfTrue="1">
      <formula>"СЕС - ДЕС"</formula>
    </cfRule>
    <cfRule type="cellIs" priority="10" dxfId="156" operator="equal" stopIfTrue="1">
      <formula>"СЕС - КСФ"</formula>
    </cfRule>
  </conditionalFormatting>
  <conditionalFormatting sqref="D764">
    <cfRule type="cellIs" priority="5" dxfId="0" operator="notEqual" stopIfTrue="1">
      <formula>"ИЗБЕРЕТЕ ДЕЙНОСТ"</formula>
    </cfRule>
  </conditionalFormatting>
  <conditionalFormatting sqref="D881">
    <cfRule type="cellIs" priority="4" dxfId="169" operator="equal" stopIfTrue="1">
      <formula>0</formula>
    </cfRule>
  </conditionalFormatting>
  <conditionalFormatting sqref="C764">
    <cfRule type="cellIs" priority="3" dxfId="0" operator="notEqual" stopIfTrue="1">
      <formula>0</formula>
    </cfRule>
  </conditionalFormatting>
  <conditionalFormatting sqref="D762">
    <cfRule type="cellIs" priority="2" dxfId="0" operator="notEqual" stopIfTrue="1">
      <formula>"ИЗБЕРЕТЕ ДЕЙНОСТ"</formula>
    </cfRule>
  </conditionalFormatting>
  <conditionalFormatting sqref="C762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7 I397:J397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398:G398 I398:J398 F401:G401 I401:J401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175">
      <selection activeCell="E192" sqref="E19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3" width="48.125" style="1491" hidden="1" customWidth="1"/>
    <col min="4" max="5" width="48.125" style="149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1210</v>
      </c>
      <c r="C2" s="1494" t="s">
        <v>1663</v>
      </c>
    </row>
    <row r="3" spans="1:3" ht="35.25" customHeight="1">
      <c r="A3" s="1492">
        <v>33</v>
      </c>
      <c r="B3" s="1493" t="s">
        <v>1211</v>
      </c>
      <c r="C3" s="1495" t="s">
        <v>1664</v>
      </c>
    </row>
    <row r="4" spans="1:3" ht="35.25" customHeight="1">
      <c r="A4" s="1492">
        <v>42</v>
      </c>
      <c r="B4" s="1493" t="s">
        <v>1212</v>
      </c>
      <c r="C4" s="1496" t="s">
        <v>1665</v>
      </c>
    </row>
    <row r="5" spans="1:3" ht="19.5">
      <c r="A5" s="1492">
        <v>96</v>
      </c>
      <c r="B5" s="1493" t="s">
        <v>1213</v>
      </c>
      <c r="C5" s="1496" t="s">
        <v>1666</v>
      </c>
    </row>
    <row r="6" spans="1:3" ht="19.5">
      <c r="A6" s="1492">
        <v>97</v>
      </c>
      <c r="B6" s="1493" t="s">
        <v>1214</v>
      </c>
      <c r="C6" s="1496" t="s">
        <v>1667</v>
      </c>
    </row>
    <row r="7" spans="1:3" ht="19.5">
      <c r="A7" s="1492">
        <v>98</v>
      </c>
      <c r="B7" s="1493" t="s">
        <v>1215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794</v>
      </c>
      <c r="B10" s="1604" t="s">
        <v>797</v>
      </c>
      <c r="C10" s="1603"/>
    </row>
    <row r="11" spans="1:3" ht="14.25">
      <c r="A11" s="1605"/>
      <c r="B11" s="1606" t="s">
        <v>376</v>
      </c>
      <c r="C11" s="1605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794</v>
      </c>
      <c r="B282" s="1490" t="s">
        <v>796</v>
      </c>
    </row>
    <row r="283" spans="1:2" ht="14.25">
      <c r="A283" s="1518" t="s">
        <v>640</v>
      </c>
      <c r="B283" s="1519"/>
    </row>
    <row r="284" spans="1:2" ht="14.25">
      <c r="A284" s="1518" t="s">
        <v>1216</v>
      </c>
      <c r="B284" s="1519"/>
    </row>
    <row r="285" spans="1:2" ht="14.25">
      <c r="A285" s="1520" t="s">
        <v>1217</v>
      </c>
      <c r="B285" s="1521" t="s">
        <v>1218</v>
      </c>
    </row>
    <row r="286" spans="1:2" ht="14.25">
      <c r="A286" s="1520" t="s">
        <v>1219</v>
      </c>
      <c r="B286" s="1521" t="s">
        <v>1220</v>
      </c>
    </row>
    <row r="287" spans="1:2" ht="14.25">
      <c r="A287" s="1520" t="s">
        <v>1221</v>
      </c>
      <c r="B287" s="1521" t="s">
        <v>1222</v>
      </c>
    </row>
    <row r="288" spans="1:2" ht="14.25">
      <c r="A288" s="1520" t="s">
        <v>1223</v>
      </c>
      <c r="B288" s="1521" t="s">
        <v>1224</v>
      </c>
    </row>
    <row r="289" spans="1:2" ht="14.25">
      <c r="A289" s="1520" t="s">
        <v>1225</v>
      </c>
      <c r="B289" s="1522" t="s">
        <v>1226</v>
      </c>
    </row>
    <row r="290" spans="1:2" ht="14.25">
      <c r="A290" s="1520" t="s">
        <v>1227</v>
      </c>
      <c r="B290" s="1521" t="s">
        <v>1228</v>
      </c>
    </row>
    <row r="291" spans="1:2" ht="14.25">
      <c r="A291" s="1520" t="s">
        <v>1229</v>
      </c>
      <c r="B291" s="1521" t="s">
        <v>1230</v>
      </c>
    </row>
    <row r="292" spans="1:2" ht="14.25">
      <c r="A292" s="1520" t="s">
        <v>1231</v>
      </c>
      <c r="B292" s="1522" t="s">
        <v>1232</v>
      </c>
    </row>
    <row r="293" spans="1:2" ht="14.25">
      <c r="A293" s="1520" t="s">
        <v>1233</v>
      </c>
      <c r="B293" s="1521" t="s">
        <v>1234</v>
      </c>
    </row>
    <row r="294" spans="1:2" ht="14.25">
      <c r="A294" s="1520" t="s">
        <v>1235</v>
      </c>
      <c r="B294" s="1521" t="s">
        <v>1236</v>
      </c>
    </row>
    <row r="295" spans="1:2" ht="14.25">
      <c r="A295" s="1520" t="s">
        <v>1237</v>
      </c>
      <c r="B295" s="1522" t="s">
        <v>1238</v>
      </c>
    </row>
    <row r="296" spans="1:2" ht="14.25">
      <c r="A296" s="1520" t="s">
        <v>1239</v>
      </c>
      <c r="B296" s="1523">
        <v>98315</v>
      </c>
    </row>
    <row r="297" spans="1:2" ht="14.25">
      <c r="A297" s="1518" t="s">
        <v>1240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2064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2065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7" ht="14.25"/>
    <row r="308" ht="14.25"/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1241</v>
      </c>
    </row>
    <row r="329" spans="1:2" ht="16.5">
      <c r="A329" s="1527" t="s">
        <v>1272</v>
      </c>
      <c r="B329" s="1529" t="s">
        <v>1242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1243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1244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1245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1246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1247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1248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1249</v>
      </c>
      <c r="C411" s="1552" t="s">
        <v>181</v>
      </c>
      <c r="E411" s="1553"/>
    </row>
    <row r="412" spans="1:5" ht="18">
      <c r="A412" s="1562" t="s">
        <v>1345</v>
      </c>
      <c r="B412" s="1558" t="s">
        <v>1250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1251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43496</v>
      </c>
      <c r="C714" s="1584" t="s">
        <v>1645</v>
      </c>
    </row>
    <row r="715" spans="1:3" ht="14.25">
      <c r="A715" s="1584"/>
      <c r="B715" s="1585">
        <v>43524</v>
      </c>
      <c r="C715" s="1584" t="s">
        <v>1646</v>
      </c>
    </row>
    <row r="716" spans="1:3" ht="14.25">
      <c r="A716" s="1584"/>
      <c r="B716" s="1585">
        <v>43555</v>
      </c>
      <c r="C716" s="1584" t="s">
        <v>1647</v>
      </c>
    </row>
    <row r="717" spans="1:3" ht="14.25">
      <c r="A717" s="1584"/>
      <c r="B717" s="1585">
        <v>43585</v>
      </c>
      <c r="C717" s="1584" t="s">
        <v>1648</v>
      </c>
    </row>
    <row r="718" spans="1:3" ht="14.25">
      <c r="A718" s="1584"/>
      <c r="B718" s="1585">
        <v>43616</v>
      </c>
      <c r="C718" s="1584" t="s">
        <v>1649</v>
      </c>
    </row>
    <row r="719" spans="1:3" ht="14.25">
      <c r="A719" s="1584"/>
      <c r="B719" s="1585">
        <v>43646</v>
      </c>
      <c r="C719" s="1584" t="s">
        <v>1650</v>
      </c>
    </row>
    <row r="720" spans="1:3" ht="14.25">
      <c r="A720" s="1584"/>
      <c r="B720" s="1585">
        <v>43677</v>
      </c>
      <c r="C720" s="1584" t="s">
        <v>1651</v>
      </c>
    </row>
    <row r="721" spans="1:3" ht="14.25">
      <c r="A721" s="1584"/>
      <c r="B721" s="1585">
        <v>43708</v>
      </c>
      <c r="C721" s="1584" t="s">
        <v>1652</v>
      </c>
    </row>
    <row r="722" spans="1:3" ht="14.25">
      <c r="A722" s="1584"/>
      <c r="B722" s="1585">
        <v>43738</v>
      </c>
      <c r="C722" s="1584" t="s">
        <v>1653</v>
      </c>
    </row>
    <row r="723" spans="1:3" ht="14.25">
      <c r="A723" s="1584"/>
      <c r="B723" s="1585">
        <v>43769</v>
      </c>
      <c r="C723" s="1584" t="s">
        <v>1654</v>
      </c>
    </row>
    <row r="724" spans="1:3" ht="14.25">
      <c r="A724" s="1584"/>
      <c r="B724" s="1585">
        <v>43799</v>
      </c>
      <c r="C724" s="1584" t="s">
        <v>1655</v>
      </c>
    </row>
    <row r="725" spans="1:3" ht="14.25">
      <c r="A725" s="1584"/>
      <c r="B725" s="1585">
        <v>43830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2072</v>
      </c>
      <c r="I2" s="61"/>
    </row>
    <row r="3" spans="1:9" ht="12.75">
      <c r="A3" s="61" t="s">
        <v>709</v>
      </c>
      <c r="B3" s="61" t="s">
        <v>2070</v>
      </c>
      <c r="I3" s="61"/>
    </row>
    <row r="4" spans="1:9" ht="15.75">
      <c r="A4" s="61" t="s">
        <v>710</v>
      </c>
      <c r="B4" s="61" t="s">
        <v>2046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76">
        <f>$B$7</f>
        <v>0</v>
      </c>
      <c r="J14" s="1777"/>
      <c r="K14" s="177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5">
        <f>$B$12</f>
        <v>0</v>
      </c>
      <c r="J19" s="1766"/>
      <c r="K19" s="1767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68" t="s">
        <v>2047</v>
      </c>
      <c r="M23" s="1769"/>
      <c r="N23" s="1769"/>
      <c r="O23" s="1770"/>
      <c r="P23" s="1771" t="s">
        <v>2048</v>
      </c>
      <c r="Q23" s="1772"/>
      <c r="R23" s="1772"/>
      <c r="S23" s="177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640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744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747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6" t="s">
        <v>194</v>
      </c>
      <c r="K39" s="175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910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58" t="s">
        <v>199</v>
      </c>
      <c r="K47" s="175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911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6" t="s">
        <v>272</v>
      </c>
      <c r="K66" s="174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912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913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914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6" t="s">
        <v>722</v>
      </c>
      <c r="K70" s="174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6" t="s">
        <v>219</v>
      </c>
      <c r="K76" s="174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6" t="s">
        <v>221</v>
      </c>
      <c r="K79" s="174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222</v>
      </c>
      <c r="K80" s="1753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223</v>
      </c>
      <c r="K81" s="1753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1661</v>
      </c>
      <c r="K82" s="1753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6" t="s">
        <v>224</v>
      </c>
      <c r="K83" s="174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6" t="s">
        <v>234</v>
      </c>
      <c r="K98" s="174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6" t="s">
        <v>235</v>
      </c>
      <c r="K99" s="174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6" t="s">
        <v>236</v>
      </c>
      <c r="K100" s="174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6" t="s">
        <v>237</v>
      </c>
      <c r="K101" s="174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6" t="s">
        <v>1662</v>
      </c>
      <c r="K108" s="174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6" t="s">
        <v>1659</v>
      </c>
      <c r="K112" s="174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6" t="s">
        <v>1660</v>
      </c>
      <c r="K113" s="174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247</v>
      </c>
      <c r="K114" s="1753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6" t="s">
        <v>273</v>
      </c>
      <c r="K115" s="174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4" t="s">
        <v>248</v>
      </c>
      <c r="K118" s="175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4" t="s">
        <v>249</v>
      </c>
      <c r="K119" s="175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4" t="s">
        <v>625</v>
      </c>
      <c r="K127" s="175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4" t="s">
        <v>685</v>
      </c>
      <c r="K130" s="175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6" t="s">
        <v>686</v>
      </c>
      <c r="K131" s="174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8" t="s">
        <v>915</v>
      </c>
      <c r="K136" s="174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694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694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66" operator="equal" stopIfTrue="1">
      <formula>0</formula>
    </cfRule>
  </conditionalFormatting>
  <conditionalFormatting sqref="L21">
    <cfRule type="cellIs" priority="20" dxfId="156" operator="equal" stopIfTrue="1">
      <formula>98</formula>
    </cfRule>
    <cfRule type="cellIs" priority="21" dxfId="157" operator="equal" stopIfTrue="1">
      <formula>96</formula>
    </cfRule>
    <cfRule type="cellIs" priority="22" dxfId="158" operator="equal" stopIfTrue="1">
      <formula>42</formula>
    </cfRule>
    <cfRule type="cellIs" priority="23" dxfId="159" operator="equal" stopIfTrue="1">
      <formula>97</formula>
    </cfRule>
    <cfRule type="cellIs" priority="24" dxfId="160" operator="equal" stopIfTrue="1">
      <formula>33</formula>
    </cfRule>
  </conditionalFormatting>
  <conditionalFormatting sqref="M21">
    <cfRule type="cellIs" priority="15" dxfId="160" operator="equal" stopIfTrue="1">
      <formula>"ЧУЖДИ СРЕДСТВА"</formula>
    </cfRule>
    <cfRule type="cellIs" priority="16" dxfId="159" operator="equal" stopIfTrue="1">
      <formula>"СЕС - ДМП"</formula>
    </cfRule>
    <cfRule type="cellIs" priority="17" dxfId="158" operator="equal" stopIfTrue="1">
      <formula>"СЕС - РА"</formula>
    </cfRule>
    <cfRule type="cellIs" priority="18" dxfId="157" operator="equal" stopIfTrue="1">
      <formula>"СЕС - ДЕС"</formula>
    </cfRule>
    <cfRule type="cellIs" priority="19" dxfId="156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69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2019-04-18T07:24:50Z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