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<sst xmlns="http://schemas.openxmlformats.org/spreadsheetml/2006/main" count="3112" uniqueCount="2074">
  <si>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</si>
  <si>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</si>
  <si>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</si>
  <si>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</si>
  <si>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</si>
  <si>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</si>
  <si>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</si>
  <si>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</si>
  <si>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</si>
  <si>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</si>
  <si>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</si>
  <si>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</si>
  <si>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</si>
  <si>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</si>
  <si>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</si>
  <si>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</si>
  <si>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</si>
  <si>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</si>
  <si>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</si>
  <si>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</si>
  <si>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</si>
  <si>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</si>
  <si>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</si>
  <si>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</si>
  <si>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</si>
  <si>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</si>
  <si>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</si>
  <si>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</si>
  <si>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</si>
  <si>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</si>
  <si>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</si>
  <si>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</si>
  <si>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</si>
  <si>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</si>
  <si>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</si>
  <si>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</si>
  <si>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</si>
  <si>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</si>
  <si>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</si>
  <si>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</si>
  <si>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</si>
  <si>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</si>
  <si>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</si>
  <si>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</si>
  <si>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</si>
  <si>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</si>
  <si>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</si>
  <si>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</si>
  <si>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</si>
  <si>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</si>
  <si>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</si>
  <si>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</si>
  <si>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</si>
  <si>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</si>
  <si>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</si>
  <si>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</si>
  <si>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</si>
  <si>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</si>
  <si>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</si>
  <si>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</si>
  <si>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</si>
  <si>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</si>
  <si>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</si>
  <si>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</si>
  <si>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</si>
  <si>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</si>
  <si>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</si>
  <si>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</si>
  <si>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</si>
  <si>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</si>
  <si>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</si>
  <si>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</si>
  <si>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</si>
  <si>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</si>
  <si>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</si>
  <si>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</si>
  <si>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</si>
  <si>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</si>
  <si>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</si>
  <si>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</si>
  <si>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</si>
  <si>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</si>
  <si>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</si>
  <si>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</si>
  <si>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</si>
  <si>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</si>
  <si>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</si>
  <si>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</si>
  <si>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</si>
  <si>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</si>
  <si>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</si>
  <si>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</si>
  <si>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</si>
  <si>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</si>
  <si>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</si>
  <si>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</si>
  <si>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</si>
  <si>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</si>
  <si>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</si>
  <si>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</si>
  <si>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</si>
  <si>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</si>
  <si>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</si>
  <si>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</si>
  <si>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</si>
  <si>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</si>
  <si>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</si>
  <si>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</si>
  <si>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</si>
  <si>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</si>
  <si>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</si>
  <si>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</si>
  <si>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</si>
  <si>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</si>
  <si>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</si>
  <si>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</si>
  <si>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</si>
  <si>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</si>
  <si>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</si>
  <si>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</si>
  <si>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</si>
  <si>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</si>
  <si>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</si>
  <si>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</si>
  <si>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</si>
  <si>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</si>
  <si>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</si>
  <si>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</si>
  <si>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</si>
  <si>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</si>
  <si>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</si>
  <si>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</si>
  <si>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</si>
  <si>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</si>
  <si>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</si>
  <si>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</si>
  <si>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</si>
  <si>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</si>
  <si>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</si>
  <si>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</si>
  <si>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</si>
  <si>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</si>
  <si>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</si>
  <si>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</si>
  <si>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</si>
  <si>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</si>
  <si>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</si>
  <si>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</si>
  <si>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</si>
  <si>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</si>
  <si>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</si>
  <si>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</si>
  <si>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</si>
  <si>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</si>
  <si>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</si>
  <si>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</si>
  <si>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</si>
  <si>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</si>
  <si>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</si>
  <si>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</si>
  <si>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</si>
  <si>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</si>
  <si>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</si>
  <si>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</si>
  <si>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</si>
  <si>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</si>
  <si>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</si>
  <si>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</si>
  <si>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</si>
  <si>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</si>
  <si>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</si>
  <si>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</si>
  <si>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</si>
  <si>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</si>
  <si>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</si>
  <si>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</si>
  <si>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</si>
  <si>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</si>
  <si>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</si>
  <si>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</si>
  <si>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</si>
  <si>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</si>
  <si>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</si>
  <si>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</si>
  <si>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</si>
  <si>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</si>
  <si>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</si>
  <si>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</si>
  <si>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</si>
  <si>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</si>
  <si>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</si>
  <si>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</si>
  <si>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</si>
  <si>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</si>
  <si>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</si>
  <si>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</si>
  <si>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</si>
  <si>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</si>
  <si>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</si>
  <si>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</si>
  <si>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</si>
  <si>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</si>
  <si>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</si>
  <si>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</si>
  <si>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</si>
  <si>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</si>
  <si>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</si>
  <si>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</si>
  <si>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</si>
  <si>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</si>
  <si>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</si>
  <si>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</si>
  <si>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</si>
  <si>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</si>
  <si>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</si>
  <si>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</si>
  <si>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</si>
  <si>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</si>
  <si>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</si>
  <si>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</si>
  <si>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</si>
  <si>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</si>
  <si>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</si>
  <si>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</si>
  <si>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</si>
  <si>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</si>
  <si>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</si>
  <si>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</si>
  <si>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</si>
  <si>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</si>
  <si>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</si>
  <si>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</si>
  <si>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</si>
  <si>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</si>
  <si>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</si>
  <si>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</si>
  <si>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</si>
  <si>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</si>
  <si>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</si>
  <si>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</si>
  <si>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</si>
  <si>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</si>
  <si>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</si>
  <si>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</si>
  <si>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</si>
  <si>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</si>
  <si>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</si>
  <si>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</si>
  <si>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</si>
  <si>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</si>
  <si>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</si>
  <si>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</si>
  <si>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</si>
  <si>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</si>
  <si>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</si>
  <si>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</si>
  <si>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</si>
  <si>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</si>
  <si>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</si>
  <si>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</si>
  <si>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</si>
  <si>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</si>
  <si>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</si>
  <si>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</si>
  <si>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</si>
  <si>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</si>
  <si>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</si>
  <si>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</si>
  <si>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</si>
  <si>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</si>
  <si>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</si>
  <si>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</si>
  <si>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</si>
  <si>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</si>
  <si>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</si>
  <si>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</si>
  <si>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</si>
  <si>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</si>
  <si>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</si>
  <si>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</si>
  <si>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</si>
  <si>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</si>
  <si>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</si>
  <si>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</si>
  <si>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</si>
  <si>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</si>
  <si>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</si>
  <si>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</si>
  <si>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</si>
  <si>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</si>
  <si>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</si>
  <si>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</si>
  <si>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</si>
  <si>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</si>
  <si>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</si>
  <si>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</si>
  <si>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</si>
  <si>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</si>
  <si>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</si>
  <si>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</si>
  <si>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</si>
  <si>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</si>
  <si>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</si>
  <si>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</si>
  <si>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</si>
  <si>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</si>
  <si>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</si>
  <si>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</si>
  <si>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</si>
  <si>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</si>
  <si>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</si>
  <si>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</si>
  <si>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</si>
  <si>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</si>
  <si>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</si>
  <si>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</si>
  <si>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</si>
  <si>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</si>
  <si>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</si>
  <si>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</si>
  <si>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</si>
  <si>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</si>
  <si>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</si>
  <si>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</si>
  <si>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</si>
  <si>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</si>
  <si>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</si>
  <si>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</si>
  <si>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</si>
  <si>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</si>
  <si>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</si>
  <si>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</si>
  <si>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</si>
  <si>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</si>
  <si>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</si>
  <si>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</si>
  <si>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</si>
  <si>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</si>
  <si>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</si>
  <si>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</si>
  <si>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</si>
  <si>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</si>
  <si>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</si>
  <si>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</si>
  <si>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</si>
  <si>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</si>
  <si>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</si>
  <si>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</si>
  <si>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</si>
  <si>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</si>
  <si>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</si>
  <si>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</si>
  <si>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</si>
  <si>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</si>
  <si>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</si>
  <si>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</si>
  <si>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</si>
  <si>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</si>
  <si>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</si>
  <si>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</si>
  <si>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</si>
  <si>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</si>
  <si>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</si>
  <si>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</si>
  <si>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</si>
  <si>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</si>
  <si>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</si>
  <si>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</si>
  <si>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</si>
  <si>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</si>
  <si>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</si>
  <si>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</si>
  <si>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</si>
  <si>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</si>
  <si>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</si>
  <si>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</si>
  <si>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</si>
  <si>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</si>
  <si>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</si>
  <si>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</si>
  <si>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</si>
  <si>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</si>
  <si>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</si>
  <si>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</si>
  <si>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</si>
  <si>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</si>
  <si>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</si>
  <si>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</si>
  <si>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</si>
  <si>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</si>
  <si>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</si>
  <si>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</si>
  <si>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</si>
  <si>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</si>
  <si>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</si>
  <si>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</si>
  <si>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</si>
  <si>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</si>
  <si>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</si>
  <si>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</si>
  <si>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</si>
  <si>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</si>
  <si>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</si>
  <si>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</si>
  <si>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</si>
  <si>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</si>
  <si>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</si>
  <si>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</si>
  <si>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</si>
  <si>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</si>
  <si>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</si>
  <si>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</si>
  <si>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</si>
  <si>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</si>
  <si>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</si>
  <si>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</si>
  <si>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</si>
  <si>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</si>
  <si>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</si>
  <si>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</si>
  <si>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</si>
  <si>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</si>
  <si>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</si>
  <si>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</si>
  <si>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</si>
  <si>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</si>
  <si>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</si>
  <si>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</si>
  <si>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</si>
  <si>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</si>
  <si>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</si>
  <si>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</si>
  <si>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</si>
  <si>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</si>
  <si>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</si>
  <si>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</si>
  <si>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</si>
  <si>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</si>
  <si>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</si>
  <si>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</si>
  <si>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</si>
  <si>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</si>
  <si>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</si>
  <si>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</si>
  <si>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</si>
  <si>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</si>
  <si>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</si>
  <si>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</si>
  <si>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</si>
  <si>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</si>
  <si>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</si>
  <si>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</si>
  <si>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</si>
  <si>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</si>
  <si>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</si>
  <si>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</si>
  <si>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</si>
  <si>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</si>
  <si>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</si>
  <si>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</si>
  <si>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</si>
  <si>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</si>
  <si>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</si>
  <si>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</si>
  <si>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</si>
  <si>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</si>
  <si>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</si>
  <si>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</si>
  <si>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</si>
  <si>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</si>
  <si>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</si>
  <si>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</si>
  <si>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</si>
  <si>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</si>
  <si>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</si>
  <si>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</si>
  <si>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</si>
  <si>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</si>
  <si>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</si>
  <si>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</si>
  <si>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</si>
  <si>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</si>
  <si>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</si>
  <si>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</si>
  <si>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</si>
  <si>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</si>
  <si>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</si>
  <si>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</si>
  <si>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</si>
  <si>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</si>
  <si>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</si>
  <si>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</si>
  <si>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</si>
  <si>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</si>
  <si>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</si>
  <si>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</si>
  <si>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</si>
  <si>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</si>
  <si>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</si>
  <si>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</si>
  <si>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</si>
  <si>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</si>
  <si>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</si>
  <si>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</si>
  <si>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</si>
  <si>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</si>
  <si>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</si>
  <si>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</si>
  <si>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</si>
  <si>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</si>
  <si>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</si>
  <si>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</si>
  <si>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</si>
  <si>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</si>
  <si>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</si>
  <si>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</si>
  <si>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</si>
  <si>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</si>
  <si>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</si>
  <si>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</si>
  <si>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</si>
  <si>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</si>
  <si>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</si>
  <si>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</si>
  <si>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</si>
  <si>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</si>
  <si>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</si>
  <si>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</si>
  <si>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</si>
  <si>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</si>
  <si>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</si>
  <si>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</si>
  <si>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</si>
  <si>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</si>
  <si>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</si>
  <si>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</si>
  <si>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</si>
  <si>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</si>
  <si>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</si>
  <si>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</si>
  <si>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</si>
  <si>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</si>
  <si>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</si>
  <si>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</si>
  <si>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</si>
  <si>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</si>
  <si>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</si>
  <si>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</si>
  <si>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</si>
  <si>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</si>
  <si>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</si>
  <si>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</si>
  <si>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</si>
  <si>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</si>
  <si>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</si>
  <si>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</si>
  <si>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</si>
  <si>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</si>
  <si>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</si>
  <si>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</si>
  <si>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</si>
  <si>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</si>
  <si>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</si>
  <si>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</si>
  <si>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</si>
  <si>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</si>
  <si>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</si>
  <si>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</si>
  <si>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</si>
  <si>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</si>
  <si>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</si>
  <si>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</si>
  <si>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</si>
  <si>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</si>
  <si>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</si>
  <si>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</si>
  <si>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</si>
  <si>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</si>
  <si>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</si>
  <si>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</si>
  <si>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</si>
  <si>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</si>
  <si>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</si>
  <si>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</si>
  <si>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</si>
  <si>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</si>
  <si>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</si>
  <si>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</si>
  <si>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</si>
  <si>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</si>
  <si>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</si>
  <si>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</si>
  <si>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</si>
  <si>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</si>
  <si>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</si>
  <si>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</si>
  <si>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</si>
  <si>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</si>
  <si>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</si>
  <si>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</si>
  <si>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</si>
  <si>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</si>
  <si>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</si>
  <si>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</si>
  <si>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</si>
  <si>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</si>
  <si>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</si>
  <si>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</si>
  <si>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</si>
  <si>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</si>
  <si>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</si>
  <si>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</si>
  <si>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</si>
  <si>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</si>
  <si>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</si>
  <si>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</si>
  <si>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</si>
  <si>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</si>
  <si>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</si>
  <si>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</si>
  <si>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</si>
  <si>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</si>
  <si>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</si>
  <si>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</si>
  <si>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</si>
  <si>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</si>
  <si>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</si>
  <si>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</si>
  <si>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</si>
  <si>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</si>
  <si>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</si>
  <si>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</si>
  <si>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</si>
  <si>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</si>
  <si>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</si>
  <si>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</si>
  <si>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</si>
  <si>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</si>
  <si>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</si>
  <si>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</si>
  <si>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</si>
  <si>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</si>
  <si>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</si>
  <si>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</si>
  <si>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</si>
  <si>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</si>
  <si>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</si>
  <si>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</si>
  <si>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</si>
  <si>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</si>
  <si>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</si>
  <si>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</si>
  <si>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</si>
  <si>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</si>
  <si>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</si>
  <si>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</si>
  <si>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</si>
  <si>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</si>
  <si>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</si>
  <si>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</si>
  <si>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</si>
  <si>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</si>
  <si>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</si>
  <si>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</si>
  <si>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</si>
  <si>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</si>
  <si>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</si>
  <si>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</si>
  <si>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</si>
  <si>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</si>
  <si>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</si>
  <si>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</si>
  <si>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</si>
  <si>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</si>
  <si>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</si>
  <si>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</si>
  <si>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</si>
  <si>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</si>
  <si>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</si>
  <si>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</si>
  <si>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</si>
  <si>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</si>
  <si>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</si>
  <si>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</si>
  <si>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</si>
  <si>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</si>
  <si>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</si>
  <si>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</si>
  <si>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</si>
  <si>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</si>
  <si>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</si>
  <si>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</si>
  <si>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</si>
  <si>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</si>
  <si>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</si>
  <si>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</si>
  <si>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</si>
  <si>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</si>
  <si>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</si>
  <si>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</si>
  <si>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</si>
  <si>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</si>
  <si>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</si>
  <si>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</si>
  <si>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</si>
  <si>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</si>
  <si>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</si>
  <si>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</si>
  <si>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</si>
  <si>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</si>
  <si>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</si>
  <si>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</si>
  <si>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</si>
  <si>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</si>
  <si>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</si>
  <si>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</si>
  <si>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</si>
  <si>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</si>
  <si>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</si>
  <si>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</si>
  <si>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</si>
  <si>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</si>
  <si>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</si>
  <si>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</si>
  <si>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</si>
  <si>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</si>
  <si>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</si>
  <si>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</si>
  <si>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</si>
  <si>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</si>
  <si>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</si>
  <si>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</si>
  <si>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</si>
  <si>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</si>
  <si>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</si>
  <si>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</si>
  <si>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</si>
  <si>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</si>
  <si>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</si>
  <si>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</si>
  <si>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</si>
  <si>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</si>
  <si>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</si>
  <si>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</si>
  <si>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</si>
  <si>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</si>
  <si>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</si>
  <si>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</si>
  <si>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</si>
  <si>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</si>
  <si>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</si>
  <si>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</si>
  <si>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</si>
  <si>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</si>
  <si>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</si>
  <si>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</si>
  <si>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</si>
  <si>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</si>
  <si>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</si>
  <si>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</si>
  <si>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</si>
  <si>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</si>
  <si>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</si>
  <si>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</si>
  <si>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</si>
  <si>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</si>
  <si>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</si>
  <si>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</si>
  <si>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</si>
  <si>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</si>
  <si>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</si>
  <si>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</si>
  <si>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</si>
  <si>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</si>
  <si>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</si>
  <si>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</si>
  <si>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</si>
  <si>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</si>
  <si>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</si>
  <si>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</si>
  <si>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</si>
  <si>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</si>
  <si>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</si>
  <si>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</si>
  <si>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</si>
  <si>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</si>
  <si>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</si>
  <si>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</si>
  <si>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</si>
  <si>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</si>
  <si>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</si>
  <si>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</si>
  <si>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</si>
  <si>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</si>
  <si>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</si>
  <si>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</si>
  <si>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</si>
  <si>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</si>
  <si>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</si>
  <si>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</si>
  <si>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</si>
  <si>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</si>
  <si>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</si>
  <si>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</si>
  <si>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</si>
  <si>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</si>
  <si>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</si>
  <si>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</si>
  <si>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</si>
  <si>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</si>
  <si>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</si>
  <si>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</si>
  <si>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</si>
  <si>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</si>
  <si>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</si>
  <si>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</si>
  <si>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</si>
  <si>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</si>
  <si>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</si>
  <si>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</si>
  <si>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</si>
  <si>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</si>
  <si>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</si>
  <si>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</si>
  <si>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</si>
  <si>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</si>
  <si>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</si>
  <si>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</si>
  <si>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</si>
  <si>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</si>
  <si>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</si>
  <si>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</si>
  <si>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</si>
  <si>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</si>
  <si>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</si>
  <si>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</si>
  <si>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</si>
  <si>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</si>
  <si>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</si>
  <si>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</si>
  <si>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</si>
  <si>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</si>
  <si>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</si>
  <si>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</si>
  <si>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</si>
  <si>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</si>
  <si>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</si>
  <si>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</si>
  <si>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</si>
  <si>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</si>
  <si>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</si>
  <si>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</si>
  <si>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</si>
  <si>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</si>
  <si>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</si>
  <si>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</si>
  <si>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</si>
  <si>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</si>
  <si>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</si>
  <si>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</si>
  <si>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</si>
  <si>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</si>
  <si>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</si>
  <si>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</si>
  <si>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</si>
  <si>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</si>
  <si>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</si>
  <si>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</si>
  <si>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</si>
  <si>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</si>
  <si>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</si>
  <si>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</si>
  <si>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</si>
  <si>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</si>
  <si>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</si>
  <si>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</si>
  <si>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</si>
  <si>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</si>
  <si>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</si>
  <si>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</si>
  <si>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</si>
  <si>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</si>
  <si>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</si>
  <si>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</si>
  <si>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</si>
  <si>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</si>
  <si>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</si>
  <si>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</si>
  <si>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</si>
  <si>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</si>
  <si>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</si>
  <si>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</si>
  <si>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</si>
  <si>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</si>
  <si>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</si>
  <si>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</si>
  <si>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</si>
  <si>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</si>
  <si>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</si>
  <si>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</si>
  <si>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</si>
  <si>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</si>
  <si>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</si>
  <si>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</si>
  <si>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</si>
  <si>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</si>
  <si>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</si>
  <si>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</si>
  <si>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</si>
  <si>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</si>
  <si>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</si>
  <si>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</si>
  <si>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</si>
  <si>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</si>
  <si>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</si>
  <si>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</si>
  <si>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</si>
  <si>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</si>
  <si>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</si>
  <si>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</si>
  <si>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</si>
  <si>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</si>
  <si>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</si>
  <si>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</si>
  <si>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</si>
  <si>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</si>
  <si>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</si>
  <si>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</si>
  <si>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</si>
  <si>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</si>
  <si>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</si>
  <si>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</si>
  <si>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</si>
  <si>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</si>
  <si>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</si>
  <si>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</si>
  <si>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</si>
  <si>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</si>
  <si>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</si>
  <si>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</si>
  <si>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</si>
  <si>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</si>
  <si>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</si>
  <si>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</si>
  <si>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</si>
  <si>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</si>
  <si>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</si>
  <si>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</si>
  <si>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</si>
  <si>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</si>
  <si>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</si>
  <si>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</si>
  <si>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</si>
  <si>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</si>
  <si>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</si>
  <si>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</si>
  <si>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</si>
  <si>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</si>
  <si>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</si>
  <si>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</si>
  <si>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</si>
  <si>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</si>
  <si>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</si>
  <si>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</si>
  <si>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</si>
  <si>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</si>
  <si>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</si>
  <si>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</si>
  <si>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</si>
  <si>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</si>
  <si>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</si>
  <si>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</si>
  <si>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</si>
  <si>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</si>
  <si>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</si>
  <si>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</si>
  <si>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</si>
  <si>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</si>
  <si>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</si>
  <si>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</si>
  <si>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</si>
  <si>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</si>
  <si>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</si>
  <si>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</si>
  <si>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</si>
  <si>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</si>
  <si>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</si>
  <si>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</si>
  <si>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</si>
  <si>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</si>
  <si>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</si>
  <si>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</si>
  <si>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</si>
  <si>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</si>
  <si>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</si>
  <si>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</si>
  <si>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</si>
  <si>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</si>
  <si>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</si>
  <si>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</si>
  <si>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</si>
  <si>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</si>
  <si>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</si>
  <si>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</si>
  <si>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</si>
  <si>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</si>
  <si>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</si>
  <si>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</si>
  <si>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</si>
  <si>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</si>
  <si>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</si>
  <si>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</si>
  <si>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</si>
  <si>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</si>
  <si>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</si>
  <si>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</si>
  <si>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</si>
  <si>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</si>
  <si>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</si>
  <si>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</si>
  <si>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</si>
  <si>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</si>
  <si>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</si>
  <si>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</si>
  <si>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</si>
  <si>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</si>
  <si>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</si>
  <si>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</si>
  <si>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</si>
  <si>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</si>
  <si>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</si>
  <si>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</si>
  <si>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</si>
  <si>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</si>
  <si>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</si>
  <si>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</si>
  <si>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</si>
  <si>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</si>
  <si>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</si>
  <si>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</si>
  <si>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</si>
  <si>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</si>
  <si>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</si>
  <si>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</si>
  <si>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</si>
  <si>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</si>
  <si>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</si>
  <si>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</si>
  <si>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</si>
  <si>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</si>
  <si>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</si>
  <si>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</si>
  <si>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</si>
  <si>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</si>
  <si>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</si>
  <si>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</si>
  <si>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</si>
  <si>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</si>
  <si>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</si>
  <si>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</si>
  <si>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</si>
  <si>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</si>
  <si>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</si>
  <si>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</si>
  <si>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</si>
  <si>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</si>
  <si>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</si>
  <si>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</si>
  <si>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</si>
  <si>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</si>
  <si>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</si>
  <si>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</si>
  <si>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</si>
  <si>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</si>
  <si>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</si>
  <si>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</si>
  <si>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</si>
  <si>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</si>
  <si>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</si>
  <si>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</si>
  <si>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</si>
  <si>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</si>
  <si>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</si>
  <si>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</si>
  <si>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</si>
  <si>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</si>
  <si>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</si>
  <si>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</si>
  <si>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</si>
  <si>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</si>
  <si>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</si>
  <si>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</si>
  <si>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</si>
  <si>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</si>
  <si>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</si>
  <si>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</si>
  <si>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</si>
  <si>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</si>
  <si>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</si>
  <si>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</si>
  <si>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</si>
  <si>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</si>
  <si>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</si>
  <si>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</si>
  <si>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</si>
  <si>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</si>
  <si>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</si>
  <si>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</si>
  <si>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</si>
  <si>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</si>
  <si>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</si>
  <si>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</si>
  <si>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</si>
  <si>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</si>
  <si>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</si>
  <si>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</si>
  <si>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</si>
  <si>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</si>
  <si>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</si>
  <si>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</si>
  <si>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</si>
  <si>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</si>
  <si>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</si>
  <si>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</si>
  <si>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</si>
  <si>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</si>
  <si>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</si>
  <si>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</si>
  <si>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</si>
  <si>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</si>
  <si>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</si>
  <si>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</si>
  <si>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</si>
  <si>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</si>
  <si>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</si>
  <si>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</si>
  <si>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</si>
  <si>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</si>
  <si>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</si>
  <si>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</si>
  <si>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</si>
  <si>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</si>
  <si>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</si>
  <si>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</si>
  <si>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</si>
  <si>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</si>
  <si>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</si>
  <si>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</si>
  <si>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</si>
  <si>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</si>
  <si>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</si>
  <si>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</si>
  <si>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</si>
  <si>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</si>
  <si>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</si>
  <si>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</si>
  <si>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</si>
  <si>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</si>
  <si>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</si>
  <si>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</si>
  <si>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</si>
  <si>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</si>
  <si>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</si>
  <si>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</si>
  <si>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</si>
  <si>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</si>
  <si>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</si>
  <si>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</si>
  <si>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</si>
  <si>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</si>
  <si>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</si>
  <si>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</si>
  <si>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</si>
  <si>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</si>
  <si>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</si>
  <si>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</si>
  <si>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</si>
  <si>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</si>
  <si>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</si>
  <si>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</si>
  <si>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</si>
  <si>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</si>
  <si>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</si>
  <si>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</si>
  <si>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</si>
  <si>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</si>
  <si>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</si>
  <si>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</si>
  <si>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</si>
  <si>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</si>
  <si>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</si>
  <si>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</si>
  <si>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</si>
  <si>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</si>
  <si>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</si>
  <si>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</si>
  <si>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</si>
  <si>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</si>
  <si>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</si>
  <si>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</si>
  <si>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</si>
  <si>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</si>
  <si>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</si>
  <si>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</si>
  <si>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</si>
  <si>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</si>
  <si>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</si>
  <si>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</si>
  <si>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</si>
  <si>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</si>
  <si>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</si>
  <si>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</si>
  <si>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</si>
  <si>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</si>
  <si>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</si>
  <si>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</si>
  <si>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</si>
  <si>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</si>
  <si>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</si>
  <si>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</si>
  <si>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</si>
  <si>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</si>
  <si>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</si>
  <si>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</si>
  <si>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</si>
  <si>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</si>
  <si>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</si>
  <si>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</si>
  <si>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</si>
  <si>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</si>
  <si>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</si>
  <si>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</si>
  <si>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</si>
  <si>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</si>
  <si>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</si>
  <si>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</si>
  <si>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</si>
  <si>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</si>
  <si>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</si>
  <si>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</si>
  <si>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</si>
  <si>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</si>
  <si>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</si>
  <si>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</si>
  <si>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</si>
  <si>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</si>
  <si>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</si>
  <si>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</si>
  <si>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</si>
  <si>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</si>
  <si>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</si>
  <si>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</si>
  <si>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</si>
  <si>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</si>
  <si>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</si>
  <si>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</si>
  <si>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</si>
  <si>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</si>
  <si>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</si>
  <si>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</si>
  <si>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</si>
  <si>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</si>
  <si>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</si>
  <si>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</si>
  <si>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</si>
  <si>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</si>
  <si>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</si>
  <si>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</si>
  <si>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</si>
  <si>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</si>
  <si>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</si>
  <si>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</si>
  <si>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</si>
  <si>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</si>
  <si>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</si>
  <si>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</si>
  <si>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</si>
  <si>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</si>
  <si>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</si>
  <si>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</si>
  <si>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</si>
  <si>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</si>
  <si>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</si>
  <si>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</si>
  <si>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</si>
  <si>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</si>
  <si>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</si>
  <si>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</si>
  <si>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</si>
  <si>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</si>
  <si>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</si>
  <si>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</si>
  <si>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</si>
  <si>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</si>
  <si>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</si>
  <si>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</si>
  <si>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</si>
  <si>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</si>
  <si>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</si>
  <si>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</si>
  <si>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</si>
  <si>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</si>
  <si>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</si>
  <si>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</si>
  <si>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</si>
  <si>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</si>
  <si>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</si>
  <si>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</si>
  <si>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</si>
  <si>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</si>
  <si>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</si>
  <si>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</si>
  <si>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</si>
  <si>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</si>
  <si>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</si>
  <si>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</si>
  <si>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</si>
  <si>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</si>
  <si>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</si>
  <si>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</si>
  <si>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</si>
  <si>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</si>
  <si>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</si>
  <si>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</si>
  <si>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</si>
  <si>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</si>
  <si>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</si>
  <si>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</si>
  <si>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</si>
  <si>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</si>
  <si>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</si>
  <si>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</si>
  <si>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</si>
  <si>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</si>
  <si>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</si>
  <si>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</si>
  <si>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</si>
  <si>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</si>
  <si>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</si>
  <si>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</si>
  <si>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</si>
  <si>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</si>
  <si>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</si>
  <si>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</si>
  <si>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</si>
  <si>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</si>
  <si>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</si>
  <si>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</si>
  <si>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</si>
  <si>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</si>
  <si>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</si>
  <si>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</si>
  <si>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</si>
  <si>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</si>
  <si>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</si>
  <si>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</si>
  <si>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</si>
  <si>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</si>
  <si>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</si>
  <si>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</si>
  <si>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</si>
  <si>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</si>
  <si>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</si>
  <si>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</si>
  <si>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</si>
  <si>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</si>
  <si>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</si>
  <si>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</si>
  <si>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</si>
  <si>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</si>
  <si>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</si>
  <si>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</si>
  <si>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</si>
  <si>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</si>
  <si>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</si>
  <si>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</si>
  <si>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</si>
  <si>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</si>
  <si>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</si>
  <si>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</si>
  <si>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</si>
  <si>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</si>
  <si>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</si>
  <si>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</si>
  <si>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</si>
  <si>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</si>
  <si>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</si>
  <si>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</si>
  <si>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</si>
  <si>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</si>
  <si>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</si>
  <si>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</si>
  <si>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</si>
  <si>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</si>
  <si>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</si>
  <si>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</si>
  <si>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</si>
  <si>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</si>
  <si>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</si>
  <si>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</si>
  <si>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</si>
  <si>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</si>
  <si>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</si>
  <si>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</si>
  <si>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</si>
  <si>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</si>
  <si>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</si>
  <si>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</si>
  <si>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</si>
  <si>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</si>
  <si>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</si>
  <si>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</si>
  <si>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</si>
  <si>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</si>
  <si>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</si>
  <si>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</si>
  <si>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</si>
  <si>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</si>
  <si>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</si>
  <si>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</si>
  <si>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</si>
  <si>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</si>
  <si>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</si>
  <si>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</si>
  <si>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</si>
  <si>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</si>
  <si>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</si>
  <si>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</si>
  <si>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</si>
  <si>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</si>
  <si>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</si>
  <si>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</si>
  <si>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</si>
  <si>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</si>
  <si>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</si>
  <si>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</si>
  <si>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</si>
  <si>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</si>
  <si>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</si>
  <si>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</si>
  <si>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</si>
  <si>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</si>
  <si>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</si>
  <si>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</si>
  <si>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</si>
  <si>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</si>
  <si>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</si>
  <si>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</si>
  <si>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</si>
  <si>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</si>
  <si>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</si>
  <si>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</si>
  <si>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</si>
  <si>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</si>
  <si>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</si>
  <si>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</si>
  <si>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</si>
  <si>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</si>
  <si>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</si>
  <si>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</si>
  <si>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</si>
  <si>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</si>
  <si>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</si>
  <si>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</si>
  <si>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</si>
  <si>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</si>
  <si>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</si>
  <si>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</si>
  <si>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</si>
  <si>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</si>
  <si>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</si>
  <si>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</si>
  <si>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</si>
  <si>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</si>
  <si>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</si>
  <si>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</si>
  <si>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</si>
  <si>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</si>
  <si>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</si>
  <si>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</si>
  <si>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</si>
  <si>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</si>
  <si>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</si>
  <si>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</si>
  <si>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</si>
  <si>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</si>
  <si>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</si>
  <si>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</si>
  <si>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</si>
  <si>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</si>
  <si>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</si>
  <si>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</si>
  <si>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</si>
  <si>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</si>
  <si>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</si>
  <si>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</si>
  <si>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</si>
  <si>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</si>
  <si>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</si>
  <si>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</si>
  <si>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</si>
  <si>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</si>
  <si>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</si>
  <si>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</si>
  <si>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</si>
  <si>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</si>
  <si>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</si>
  <si>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</si>
  <si>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</si>
  <si>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</si>
  <si>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</si>
  <si>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</si>
  <si>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</si>
  <si>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</si>
  <si>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</si>
  <si>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</si>
  <si>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</si>
  <si>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</si>
  <si>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</si>
  <si>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</si>
  <si>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</si>
  <si>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</si>
  <si>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</si>
  <si>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</si>
  <si>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</si>
  <si>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</si>
  <si>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</si>
  <si>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</si>
  <si>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</si>
  <si>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</si>
  <si>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</si>
  <si>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</si>
  <si>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</si>
  <si>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</si>
  <si>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</si>
  <si>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</si>
  <si>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</si>
  <si>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</si>
  <si>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</si>
  <si>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</si>
  <si>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</si>
  <si>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</si>
  <si>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</si>
  <si>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</si>
  <si>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</si>
  <si>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</si>
  <si>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</si>
  <si>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</si>
  <si>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</si>
  <si>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</si>
  <si>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</si>
  <si>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</si>
  <si>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</si>
  <si>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</si>
  <si>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</si>
  <si>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</si>
  <si>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</si>
  <si>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</si>
  <si>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</si>
  <si>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</si>
  <si>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</si>
  <si>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</si>
  <si>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</si>
  <si>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</si>
  <si>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</si>
  <si>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</si>
  <si>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</si>
  <si>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</si>
  <si>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</si>
  <si>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</si>
  <si>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</si>
  <si>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</si>
  <si>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</si>
  <si>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</si>
  <si>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</si>
  <si>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</si>
  <si>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</si>
  <si>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</si>
  <si>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</si>
  <si>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</si>
  <si>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</si>
  <si>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</si>
  <si>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</si>
  <si>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</si>
  <si>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</si>
  <si>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</si>
  <si>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</si>
  <si>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</si>
  <si>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</si>
  <si>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</si>
  <si>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</si>
  <si>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</si>
  <si>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</si>
  <si>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</si>
  <si>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</si>
  <si>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</si>
  <si>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</si>
  <si>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</si>
  <si>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</si>
  <si>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</si>
  <si>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</si>
  <si>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</si>
  <si>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</si>
  <si>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</si>
  <si>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</si>
  <si>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</si>
  <si>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</si>
  <si>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</si>
  <si>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</si>
  <si>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</si>
  <si>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</si>
  <si>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</si>
  <si>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</si>
  <si>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</si>
  <si>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</si>
  <si>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</si>
  <si>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</si>
  <si>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</si>
  <si>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</si>
  <si>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</si>
  <si>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</si>
  <si>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</si>
  <si>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</si>
  <si>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</si>
  <si>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</si>
  <si>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</si>
  <si>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</si>
  <si>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</si>
  <si>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</si>
  <si>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</si>
  <si>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</si>
  <si>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</si>
  <si>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</si>
  <si>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</si>
  <si>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</si>
  <si>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</si>
  <si>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</si>
  <si>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</si>
  <si>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</si>
  <si>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</si>
  <si>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</si>
  <si>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</si>
  <si>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</si>
  <si>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</si>
  <si>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</si>
  <si>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</si>
  <si>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</si>
  <si>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</si>
  <si>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</si>
  <si>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</si>
  <si>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</si>
  <si>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</si>
  <si>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</si>
  <si>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</si>
  <si>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</si>
  <si>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</si>
  <si>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</si>
  <si>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</si>
  <si>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</si>
  <si>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</si>
  <si>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</si>
  <si>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</si>
  <si>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</si>
  <si>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</si>
  <si>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</si>
  <si>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</si>
  <si>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</si>
  <si>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</si>
  <si>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</si>
  <si>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</si>
  <si>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</si>
  <si>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</si>
  <si>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</si>
  <si>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</si>
  <si>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</si>
  <si>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</si>
  <si>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</si>
  <si>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</si>
  <si>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</si>
  <si>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</si>
  <si>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</si>
  <si>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</si>
  <si>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</si>
  <si>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</si>
  <si>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</si>
  <si>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</si>
  <si>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</si>
  <si>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</si>
  <si>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</si>
  <si>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</si>
  <si>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</si>
  <si>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</si>
  <si>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</si>
  <si>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</si>
  <si>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</si>
  <si>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</si>
  <si>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</si>
  <si>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</si>
  <si>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</si>
  <si>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</si>
  <si>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</si>
  <si>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</si>
  <si>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</si>
  <si>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</si>
  <si>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</si>
  <si>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</si>
  <si>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</si>
  <si>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</si>
  <si>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</si>
  <si>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</si>
  <si>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</si>
  <si>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</si>
  <si>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</si>
  <si>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</si>
  <si>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</si>
  <si>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</si>
  <si>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</si>
  <si>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</si>
  <si>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</si>
  <si>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</si>
  <si>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</si>
  <si>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</si>
  <si>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</si>
  <si>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</si>
  <si>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</si>
  <si>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</si>
  <si>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</si>
  <si>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</si>
  <si>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</si>
  <si>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</si>
  <si>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</si>
  <si>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</si>
  <si>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</si>
  <si>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</si>
  <si>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</si>
  <si>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</si>
  <si>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</si>
  <si>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</si>
  <si>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</si>
  <si>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</si>
  <si>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</si>
  <si>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</si>
  <si>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</si>
  <si>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</si>
  <si>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</si>
  <si>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</si>
  <si>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</si>
  <si>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</si>
  <si>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</si>
  <si>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</si>
  <si>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</si>
  <si>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</si>
  <si>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</si>
  <si>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</si>
  <si>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</si>
  <si>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</si>
  <si>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</si>
  <si>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</si>
  <si>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</si>
  <si>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</si>
  <si>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</si>
  <si>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</si>
  <si>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</si>
  <si>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</si>
  <si>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</si>
  <si>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</si>
  <si>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</si>
  <si>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</si>
  <si>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</si>
  <si>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</si>
  <si>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</si>
  <si>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</si>
  <si>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</si>
  <si>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</si>
  <si>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</si>
  <si>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</si>
  <si>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</si>
  <si>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</si>
  <si>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</si>
  <si>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</si>
  <si>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</si>
  <si>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</si>
  <si>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</si>
  <si>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</si>
  <si>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</si>
  <si>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</si>
  <si>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</si>
  <si>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</si>
  <si>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</si>
  <si>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</si>
  <si>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</si>
  <si>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</si>
  <si>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</si>
  <si>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</si>
  <si>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</si>
  <si>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</si>
  <si>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</si>
  <si>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</si>
  <si>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</si>
  <si>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</si>
  <si>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</si>
  <si>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</si>
  <si>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</si>
  <si>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</si>
  <si>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</si>
  <si>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</si>
  <si>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</si>
  <si>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</si>
  <si>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</si>
  <si>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</si>
  <si>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</si>
  <si>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</si>
  <si>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</si>
  <si>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</si>
  <si>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</si>
  <si>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</si>
  <si>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</si>
  <si>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</si>
  <si>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</si>
  <si>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</si>
  <si>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</si>
  <si>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</si>
  <si>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</si>
  <si>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</si>
  <si>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</si>
  <si>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</si>
  <si>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</si>
  <si>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</si>
  <si>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</si>
  <si>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</si>
  <si>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</si>
  <si>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</si>
  <si>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</si>
  <si>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</si>
  <si>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</si>
  <si>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</si>
  <si>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</si>
  <si>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</si>
  <si>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</si>
  <si>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</si>
  <si>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</si>
  <si>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</si>
  <si>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</si>
  <si>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</si>
  <si>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</si>
  <si>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</si>
  <si>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</si>
  <si>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</si>
  <si>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</si>
  <si>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</si>
  <si>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</si>
  <si>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</si>
  <si>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</si>
  <si>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</si>
  <si>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</si>
  <si>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</si>
  <si>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</si>
  <si>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</si>
  <si>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</si>
  <si>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</si>
  <si>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</si>
  <si>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</si>
  <si>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</si>
  <si>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</si>
  <si>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</si>
  <si>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</si>
  <si>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</si>
  <si>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</si>
  <si>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</si>
  <si>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</si>
  <si>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</si>
  <si>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</si>
  <si>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</si>
  <si>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</si>
  <si>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</si>
  <si>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</si>
  <si>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</si>
  <si>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</si>
  <si>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</si>
  <si>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</si>
  <si>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</si>
  <si>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</si>
  <si>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</si>
  <si>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</si>
  <si>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</si>
  <si>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</si>
  <si>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</si>
  <si>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</si>
  <si>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</si>
  <si>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</si>
  <si>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</si>
  <si>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</si>
  <si>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</si>
  <si>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</si>
  <si>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</si>
  <si>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</si>
  <si>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</si>
  <si>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</si>
  <si>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</si>
  <si>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</si>
  <si>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</si>
  <si>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</si>
  <si>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</si>
  <si>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</si>
  <si>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</si>
  <si>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</si>
  <si>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</si>
  <si>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</si>
  <si>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</si>
  <si>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</si>
  <si>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</si>
  <si>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</si>
  <si>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</si>
  <si>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</si>
  <si>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</si>
  <si>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</si>
  <si>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</si>
  <si>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</si>
  <si>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</si>
  <si>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</si>
  <si>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</si>
  <si>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</si>
  <si>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</si>
  <si>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</si>
  <si>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</si>
  <si>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</si>
  <si>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</si>
  <si>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</si>
  <si>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</si>
  <si>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</si>
  <si>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</si>
  <si>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</si>
  <si>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</si>
  <si>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</si>
  <si>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</si>
  <si>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</si>
  <si>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</si>
  <si>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</si>
  <si>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</si>
  <si>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</si>
  <si>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</si>
  <si>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</si>
  <si>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</si>
  <si>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</si>
  <si>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</si>
  <si>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</si>
  <si>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</si>
  <si>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</si>
  <si>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</si>
  <si>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</si>
  <si>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</si>
  <si>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</si>
  <si>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</si>
  <si>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</si>
  <si>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</si>
  <si>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</si>
  <si>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</si>
  <si>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</si>
  <si>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</si>
  <si>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</si>
  <si>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</si>
  <si>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</si>
  <si>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</si>
  <si>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</si>
  <si>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</si>
  <si>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</si>
  <si>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</si>
  <si>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</si>
  <si>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</si>
  <si>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</si>
  <si>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</si>
  <si>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</si>
  <si>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</si>
  <si>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</si>
  <si>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</si>
  <si>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</si>
  <si>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</si>
  <si>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</si>
  <si>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</si>
  <si>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</si>
  <si>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</si>
  <si>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</si>
  <si>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</si>
  <si>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</si>
  <si>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</si>
  <si>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</si>
  <si>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</si>
  <si>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</si>
  <si>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</si>
  <si>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</si>
  <si>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</si>
  <si>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</si>
  <si>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</si>
  <si>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</si>
  <si>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</si>
  <si>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</si>
  <si>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</si>
  <si>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</si>
  <si>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</si>
  <si>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</si>
  <si>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</si>
  <si>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</si>
  <si>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</si>
  <si>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</si>
  <si>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</si>
  <si>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</si>
  <si>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</si>
  <si>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</si>
  <si>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</si>
  <si>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</si>
  <si>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</si>
  <si>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</si>
  <si>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</si>
  <si>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</si>
  <si>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</si>
  <si>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</si>
  <si>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</si>
  <si>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</si>
  <si>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</si>
  <si>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</si>
  <si>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</si>
  <si>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</si>
  <si>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</si>
  <si>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</si>
  <si>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</si>
  <si>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</si>
  <si>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</si>
  <si>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</si>
  <si>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</si>
  <si>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</si>
  <si>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</si>
  <si>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</si>
  <si>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</si>
  <si>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</si>
  <si>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</si>
  <si>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</si>
  <si>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</si>
  <si>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</si>
  <si>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</si>
  <si>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</si>
  <si>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</si>
  <si>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</si>
  <si>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</si>
  <si>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</si>
  <si>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</si>
  <si>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</si>
  <si>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</si>
  <si>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</si>
  <si>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</si>
  <si>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</si>
  <si>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</si>
  <si>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</si>
  <si>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</si>
  <si>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</si>
  <si>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</si>
  <si>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</si>
  <si>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</si>
  <si>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</si>
  <si>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</si>
  <si>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</si>
  <si>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</si>
  <si>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</si>
  <si>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</si>
  <si>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</si>
  <si>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</si>
  <si>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</si>
  <si>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</si>
  <si>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</si>
  <si>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</si>
  <si>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</si>
  <si>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</si>
  <si>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b1022</t>
  </si>
  <si>
    <t>d901</t>
  </si>
  <si>
    <t>c1194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</si>
</sst>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>
        <f>+OTCHET!B9</f>
        <v>0</v>
      </c>
      <c r="C2" s="1732"/>
      <c r="D2" s="1733"/>
      <c r="E2" s="1019"/>
      <c r="F2" s="1020">
        <f>+OTCHET!H9</f>
        <v>0</v>
      </c>
      <c r="G2" s="1021" t="str">
        <f>+OTCHET!F12</f>
        <v>5606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1" t="s">
        <v>995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2">
        <f>+Q4</f>
        <v>2020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2" t="s">
        <v>974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5" t="s">
        <v>975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1012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1995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1994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1014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1016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1018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1020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77" t="s">
        <v>1022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1024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1996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92" t="s">
        <v>1027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1030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1032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1034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1036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1043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1045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1047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1049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1051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1054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1056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1057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1059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1061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704" t="s">
        <v>1063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176722</v>
      </c>
      <c r="K51" s="1095"/>
      <c r="L51" s="1102">
        <f>+IF($P$2=33,$Q51,0)</f>
        <v>0</v>
      </c>
      <c r="M51" s="1095"/>
      <c r="N51" s="1132">
        <f>+ROUND(+G51+J51+L51,0)</f>
        <v>176722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176722</v>
      </c>
      <c r="R51" s="1046"/>
      <c r="S51" s="1686" t="s">
        <v>1067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1069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1071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1073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1075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176722</v>
      </c>
      <c r="K56" s="1095"/>
      <c r="L56" s="1208">
        <f>+ROUND(+SUM(L51:L55),0)</f>
        <v>0</v>
      </c>
      <c r="M56" s="1095"/>
      <c r="N56" s="1209">
        <f>+ROUND(+SUM(N51:N55),0)</f>
        <v>176722</v>
      </c>
      <c r="O56" s="1097"/>
      <c r="P56" s="1207">
        <f>+ROUND(+SUM(P51:P55),0)</f>
        <v>0</v>
      </c>
      <c r="Q56" s="1208">
        <f>+ROUND(+SUM(Q51:Q55),0)</f>
        <v>176722</v>
      </c>
      <c r="R56" s="1046"/>
      <c r="S56" s="1692" t="s">
        <v>1077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1080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2628006</v>
      </c>
      <c r="K59" s="1095"/>
      <c r="L59" s="1120">
        <f>+IF($P$2=33,$Q59,0)</f>
        <v>0</v>
      </c>
      <c r="M59" s="1095"/>
      <c r="N59" s="1121">
        <f>+ROUND(+G59+J59+L59,0)</f>
        <v>2628006</v>
      </c>
      <c r="O59" s="1097"/>
      <c r="P59" s="1119">
        <f>+ROUND(+OTCHET!E275+OTCHET!E276,0)</f>
        <v>0</v>
      </c>
      <c r="Q59" s="1120">
        <f>+ROUND(+OTCHET!L275+OTCHET!L276,0)</f>
        <v>2628006</v>
      </c>
      <c r="R59" s="1046"/>
      <c r="S59" s="1677" t="s">
        <v>1082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1084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1086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2628006</v>
      </c>
      <c r="K63" s="1095"/>
      <c r="L63" s="1208">
        <f>+ROUND(+SUM(L58:L61),0)</f>
        <v>0</v>
      </c>
      <c r="M63" s="1095"/>
      <c r="N63" s="1209">
        <f>+ROUND(+SUM(N58:N61),0)</f>
        <v>2628006</v>
      </c>
      <c r="O63" s="1097"/>
      <c r="P63" s="1207">
        <f>+ROUND(+SUM(P58:P61),0)</f>
        <v>0</v>
      </c>
      <c r="Q63" s="1208">
        <f>+ROUND(+SUM(Q58:Q61),0)</f>
        <v>2628006</v>
      </c>
      <c r="R63" s="1046"/>
      <c r="S63" s="1692" t="s">
        <v>1090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1093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1095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1097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1100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1102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1104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1107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1109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1111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2804728</v>
      </c>
      <c r="K77" s="1095"/>
      <c r="L77" s="1233">
        <f>+ROUND(L56+L63+L67+L71+L75,0)</f>
        <v>0</v>
      </c>
      <c r="M77" s="1095"/>
      <c r="N77" s="1234">
        <f>+ROUND(N56+N63+N67+N71+N75,0)</f>
        <v>2804728</v>
      </c>
      <c r="O77" s="1097"/>
      <c r="P77" s="1231">
        <f>+ROUND(P56+P63+P67+P71+P75,0)</f>
        <v>0</v>
      </c>
      <c r="Q77" s="1232">
        <f>+ROUND(Q56+Q63+Q67+Q71+Q75,0)</f>
        <v>2804728</v>
      </c>
      <c r="R77" s="1046"/>
      <c r="S77" s="1695" t="s">
        <v>1113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2776042</v>
      </c>
      <c r="K79" s="1095"/>
      <c r="L79" s="1108">
        <f>+IF($P$2=33,$Q79,0)</f>
        <v>0</v>
      </c>
      <c r="M79" s="1095"/>
      <c r="N79" s="1109">
        <f>+ROUND(+G79+J79+L79,0)</f>
        <v>2776042</v>
      </c>
      <c r="O79" s="1097"/>
      <c r="P79" s="1107">
        <f>+ROUND(OTCHET!E419,0)</f>
        <v>0</v>
      </c>
      <c r="Q79" s="1108">
        <f>+ROUND(OTCHET!L419,0)</f>
        <v>2776042</v>
      </c>
      <c r="R79" s="1046"/>
      <c r="S79" s="1686" t="s">
        <v>1116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15256</v>
      </c>
      <c r="K80" s="1095"/>
      <c r="L80" s="1120">
        <f>+IF($P$2=33,$Q80,0)</f>
        <v>0</v>
      </c>
      <c r="M80" s="1095"/>
      <c r="N80" s="1121">
        <f>+ROUND(+G80+J80+L80,0)</f>
        <v>15256</v>
      </c>
      <c r="O80" s="1097"/>
      <c r="P80" s="1119">
        <f>+ROUND(OTCHET!E429,0)</f>
        <v>0</v>
      </c>
      <c r="Q80" s="1120">
        <f>+ROUND(OTCHET!L429,0)</f>
        <v>15256</v>
      </c>
      <c r="R80" s="1046"/>
      <c r="S80" s="1677" t="s">
        <v>1118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2791298</v>
      </c>
      <c r="K81" s="1095"/>
      <c r="L81" s="1242">
        <f>+ROUND(L79+L80,0)</f>
        <v>0</v>
      </c>
      <c r="M81" s="1095"/>
      <c r="N81" s="1243">
        <f>+ROUND(N79+N80,0)</f>
        <v>2791298</v>
      </c>
      <c r="O81" s="1097"/>
      <c r="P81" s="1241">
        <f>+ROUND(P79+P80,0)</f>
        <v>0</v>
      </c>
      <c r="Q81" s="1242">
        <f>+ROUND(Q79+Q80,0)</f>
        <v>2791298</v>
      </c>
      <c r="R81" s="1046"/>
      <c r="S81" s="1683" t="s">
        <v>1120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-13426</v>
      </c>
      <c r="K83" s="1095"/>
      <c r="L83" s="1255">
        <f>+ROUND(L48,0)-ROUND(L77,0)+ROUND(L81,0)</f>
        <v>0</v>
      </c>
      <c r="M83" s="1095"/>
      <c r="N83" s="1256">
        <f>+ROUND(N48,0)-ROUND(N77,0)+ROUND(N81,0)</f>
        <v>-13426</v>
      </c>
      <c r="O83" s="1257"/>
      <c r="P83" s="1254">
        <f>+ROUND(P48,0)-ROUND(P77,0)+ROUND(P81,0)</f>
        <v>0</v>
      </c>
      <c r="Q83" s="1255">
        <f>+ROUND(Q48,0)-ROUND(Q77,0)+ROUND(Q81,0)</f>
        <v>-13426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13426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13426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13426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1126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1128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1130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1133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1135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1137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1139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1141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1144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1146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1148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1150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1154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1156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1158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1161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1163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1165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1168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1170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1172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1175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1177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1179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1181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1184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1188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1190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1192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18968</v>
      </c>
      <c r="K129" s="1095"/>
      <c r="L129" s="1108">
        <f>+IF($P$2=33,$Q129,0)</f>
        <v>0</v>
      </c>
      <c r="M129" s="1095"/>
      <c r="N129" s="1109">
        <f>+ROUND(+G129+J129+L129,0)</f>
        <v>18968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18968</v>
      </c>
      <c r="R129" s="1046"/>
      <c r="S129" s="1686" t="s">
        <v>1195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1197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5542</v>
      </c>
      <c r="K131" s="1095"/>
      <c r="L131" s="1120">
        <f>+IF($P$2=33,$Q131,0)</f>
        <v>0</v>
      </c>
      <c r="M131" s="1095"/>
      <c r="N131" s="1121">
        <f>+ROUND(+G131+J131+L131,0)</f>
        <v>5542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5542</v>
      </c>
      <c r="R131" s="1046"/>
      <c r="S131" s="1689" t="s">
        <v>1199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-13426</v>
      </c>
      <c r="K132" s="1095"/>
      <c r="L132" s="1295">
        <f>+ROUND(+L131-L129-L130,0)</f>
        <v>0</v>
      </c>
      <c r="M132" s="1095"/>
      <c r="N132" s="1296">
        <f>+ROUND(+N131-N129-N130,0)</f>
        <v>-13426</v>
      </c>
      <c r="O132" s="1097"/>
      <c r="P132" s="1294">
        <f>+ROUND(+P131-P129-P130,0)</f>
        <v>0</v>
      </c>
      <c r="Q132" s="1295">
        <f>+ROUND(+Q131-Q129-Q130,0)</f>
        <v>-13426</v>
      </c>
      <c r="R132" s="1046"/>
      <c r="S132" s="1671" t="s">
        <v>1201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5"/>
      <c r="G134" s="1675"/>
      <c r="H134" s="1019"/>
      <c r="I134" s="1304" t="s">
        <v>1204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2068</v>
      </c>
      <c r="F17" s="1747" t="s">
        <v>2069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0</v>
      </c>
      <c r="H22" s="765">
        <f>+H23+H25+H36+H37</f>
        <v>4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0</v>
      </c>
      <c r="H25" s="784">
        <f>+H26+H30+H31+H32+H33</f>
        <v>4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0</v>
      </c>
      <c r="H26" s="789">
        <f>OTCHET!J74</f>
        <v>4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2804728</v>
      </c>
      <c r="G38" s="848">
        <f>G39+G43+G44+G46+SUM(G48:G52)+G55</f>
        <v>0</v>
      </c>
      <c r="H38" s="849">
        <f>H39+H43+H44+H46+SUM(H48:H52)+H55</f>
        <v>2804728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176722</v>
      </c>
      <c r="G43" s="816">
        <f>+OTCHET!I205+OTCHET!I223+OTCHET!I271</f>
        <v>0</v>
      </c>
      <c r="H43" s="817">
        <f>+OTCHET!J205+OTCHET!J223+OTCHET!J271</f>
        <v>176722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2628006</v>
      </c>
      <c r="G49" s="816">
        <f>OTCHET!I275+OTCHET!I276+OTCHET!I284+OTCHET!I287</f>
        <v>0</v>
      </c>
      <c r="H49" s="817">
        <f>OTCHET!J275+OTCHET!J276+OTCHET!J284+OTCHET!J287</f>
        <v>2628006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2791298</v>
      </c>
      <c r="G56" s="893">
        <f>+G57+G58+G62</f>
        <v>0</v>
      </c>
      <c r="H56" s="894">
        <f>+H57+H58+H62</f>
        <v>2791298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2791298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2791298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15256</v>
      </c>
      <c r="G59" s="906">
        <f>+OTCHET!I422+OTCHET!I423+OTCHET!I424+OTCHET!I425+OTCHET!I426</f>
        <v>0</v>
      </c>
      <c r="H59" s="907">
        <f>+OTCHET!J422+OTCHET!J423+OTCHET!J424+OTCHET!J425+OTCHET!J426</f>
        <v>15256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-13426</v>
      </c>
      <c r="G64" s="928">
        <f>+G22-G38+G56-G63</f>
        <v>0</v>
      </c>
      <c r="H64" s="929">
        <f>+H22-H38+H56-H63</f>
        <v>-13426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13426</v>
      </c>
      <c r="G66" s="938">
        <f>SUM(+G68+G76+G77+G84+G85+G86+G89+G90+G91+G92+G93+G94+G95)</f>
        <v>0</v>
      </c>
      <c r="H66" s="939">
        <f>SUM(+H68+H76+H77+H84+H85+H86+H89+H90+H91+H92+H93+H94+H95)</f>
        <v>13426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18968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18968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-5542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-5542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2">
      <selection activeCell="K798" sqref="K79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4" t="str">
        <f>VLOOKUP(E15,SMETKA,2,FALSE)</f>
        <v>ОТЧЕТНИ ДАННИ ПО ЕБК ЗА СМЕТКИТЕ ЗА СРЕДСТВАТА ОТ ЕВРОПЕЙСКИЯ СЪЮЗ - РА</v>
      </c>
      <c r="C7" s="1835"/>
      <c r="D7" s="183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6"/>
      <c r="C9" s="1837"/>
      <c r="D9" s="1838"/>
      <c r="E9" s="115">
        <v>43831</v>
      </c>
      <c r="F9" s="116">
        <v>44196</v>
      </c>
      <c r="G9" s="113"/>
      <c r="H9" s="1415"/>
      <c r="I9" s="1791"/>
      <c r="J9" s="1792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93" t="s">
        <v>968</v>
      </c>
      <c r="J10" s="179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4"/>
      <c r="J11" s="1794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Криводол</v>
      </c>
      <c r="C12" s="1819"/>
      <c r="D12" s="1820"/>
      <c r="E12" s="118" t="s">
        <v>962</v>
      </c>
      <c r="F12" s="1586" t="s">
        <v>1419</v>
      </c>
      <c r="G12" s="113"/>
      <c r="H12" s="114"/>
      <c r="I12" s="1794"/>
      <c r="J12" s="1794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73" t="s">
        <v>2058</v>
      </c>
      <c r="F19" s="1774"/>
      <c r="G19" s="1774"/>
      <c r="H19" s="1775"/>
      <c r="I19" s="1842" t="s">
        <v>2059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2" t="s">
        <v>468</v>
      </c>
      <c r="D22" s="183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2" t="s">
        <v>470</v>
      </c>
      <c r="D28" s="183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2" t="s">
        <v>126</v>
      </c>
      <c r="D33" s="183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2" t="s">
        <v>121</v>
      </c>
      <c r="D39" s="183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4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4</v>
      </c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0" t="str">
        <f>$B$7</f>
        <v>ОТЧЕТНИ ДАННИ ПО ЕБК ЗА СМЕТКИТЕ ЗА СРЕДСТВАТА ОТ ЕВРОПЕЙСКИЯ СЪЮЗ - РА</v>
      </c>
      <c r="C174" s="1831"/>
      <c r="D174" s="183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7">
        <f>$B$9</f>
        <v>0</v>
      </c>
      <c r="C176" s="1768"/>
      <c r="D176" s="1769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Криводол</v>
      </c>
      <c r="C179" s="1819"/>
      <c r="D179" s="1820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73" t="s">
        <v>2060</v>
      </c>
      <c r="F183" s="1774"/>
      <c r="G183" s="1774"/>
      <c r="H183" s="1775"/>
      <c r="I183" s="1776" t="s">
        <v>2061</v>
      </c>
      <c r="J183" s="1777"/>
      <c r="K183" s="1777"/>
      <c r="L183" s="177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744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5" t="s">
        <v>747</v>
      </c>
      <c r="D190" s="176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1" t="s">
        <v>194</v>
      </c>
      <c r="D196" s="176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5" t="s">
        <v>200</v>
      </c>
      <c r="D205" s="17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176722</v>
      </c>
      <c r="K205" s="276">
        <f t="shared" si="48"/>
        <v>0</v>
      </c>
      <c r="L205" s="310">
        <f t="shared" si="48"/>
        <v>176722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176722</v>
      </c>
      <c r="K212" s="323">
        <f t="shared" si="49"/>
        <v>0</v>
      </c>
      <c r="L212" s="320">
        <f t="shared" si="49"/>
        <v>176722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1" t="s">
        <v>272</v>
      </c>
      <c r="D223" s="175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1" t="s">
        <v>722</v>
      </c>
      <c r="D227" s="175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1" t="s">
        <v>219</v>
      </c>
      <c r="D233" s="175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1" t="s">
        <v>221</v>
      </c>
      <c r="D236" s="175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1656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1" t="s">
        <v>224</v>
      </c>
      <c r="D240" s="175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1" t="s">
        <v>234</v>
      </c>
      <c r="D255" s="175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1" t="s">
        <v>235</v>
      </c>
      <c r="D256" s="175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1" t="s">
        <v>236</v>
      </c>
      <c r="D257" s="175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1" t="s">
        <v>237</v>
      </c>
      <c r="D258" s="175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1" t="s">
        <v>1661</v>
      </c>
      <c r="D265" s="175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1" t="s">
        <v>1658</v>
      </c>
      <c r="D269" s="175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1" t="s">
        <v>1659</v>
      </c>
      <c r="D270" s="175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1" t="s">
        <v>273</v>
      </c>
      <c r="D272" s="175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9" t="s">
        <v>248</v>
      </c>
      <c r="D275" s="176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2628006</v>
      </c>
      <c r="K275" s="276">
        <f t="shared" si="68"/>
        <v>0</v>
      </c>
      <c r="L275" s="310">
        <f t="shared" si="68"/>
        <v>2628006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9" t="s">
        <v>249</v>
      </c>
      <c r="D276" s="176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9" t="s">
        <v>623</v>
      </c>
      <c r="D284" s="176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9" t="s">
        <v>685</v>
      </c>
      <c r="D287" s="176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1" t="s">
        <v>686</v>
      </c>
      <c r="D288" s="175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3" t="s">
        <v>914</v>
      </c>
      <c r="D293" s="175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694</v>
      </c>
      <c r="D297" s="175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2804728</v>
      </c>
      <c r="K301" s="398">
        <f t="shared" si="77"/>
        <v>0</v>
      </c>
      <c r="L301" s="395">
        <f t="shared" si="77"/>
        <v>2804728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9"/>
      <c r="C306" s="1824"/>
      <c r="D306" s="182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3"/>
      <c r="C311" s="1824"/>
      <c r="D311" s="182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5"/>
      <c r="C344" s="1825"/>
      <c r="D344" s="182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8" t="str">
        <f>$B$7</f>
        <v>ОТЧЕТНИ ДАННИ ПО ЕБК ЗА СМЕТКИТЕ ЗА СРЕДСТВАТА ОТ ЕВРОПЕЙСКИЯ СЪЮЗ - РА</v>
      </c>
      <c r="C348" s="1828"/>
      <c r="D348" s="182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7">
        <f>$B$9</f>
        <v>0</v>
      </c>
      <c r="C350" s="1768"/>
      <c r="D350" s="1769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Криводол</v>
      </c>
      <c r="C353" s="1819"/>
      <c r="D353" s="1820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2062</v>
      </c>
      <c r="F357" s="1846"/>
      <c r="G357" s="1846"/>
      <c r="H357" s="1847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6" t="s">
        <v>276</v>
      </c>
      <c r="D361" s="182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5" t="s">
        <v>287</v>
      </c>
      <c r="D375" s="179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5" t="s">
        <v>309</v>
      </c>
      <c r="D383" s="179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5" t="s">
        <v>253</v>
      </c>
      <c r="D388" s="179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5" t="s">
        <v>254</v>
      </c>
      <c r="D391" s="1796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5" t="s">
        <v>256</v>
      </c>
      <c r="D396" s="1796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462683</v>
      </c>
      <c r="K396" s="445">
        <f>SUM(K397:K398)</f>
        <v>0</v>
      </c>
      <c r="L396" s="1378">
        <f t="shared" si="88"/>
        <v>462683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462683</v>
      </c>
      <c r="K397" s="154">
        <v>0</v>
      </c>
      <c r="L397" s="1379">
        <f>I397+J397+K397</f>
        <v>462683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5" t="s">
        <v>257</v>
      </c>
      <c r="D399" s="1796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2313359</v>
      </c>
      <c r="K399" s="445">
        <f>SUM(K400:K401)</f>
        <v>0</v>
      </c>
      <c r="L399" s="1378">
        <f t="shared" si="89"/>
        <v>2313359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2313388</v>
      </c>
      <c r="K400" s="154">
        <v>0</v>
      </c>
      <c r="L400" s="1379">
        <f>I400+J400+K400</f>
        <v>2313388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-29</v>
      </c>
      <c r="K401" s="175">
        <v>0</v>
      </c>
      <c r="L401" s="1383">
        <f>I401+J401+K401</f>
        <v>-29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795" t="s">
        <v>921</v>
      </c>
      <c r="D402" s="179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5" t="s">
        <v>680</v>
      </c>
      <c r="D405" s="179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5" t="s">
        <v>681</v>
      </c>
      <c r="D406" s="179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5" t="s">
        <v>699</v>
      </c>
      <c r="D409" s="179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5" t="s">
        <v>260</v>
      </c>
      <c r="D412" s="179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2776042</v>
      </c>
      <c r="K419" s="515">
        <f>SUM(K361,K375,K383,K388,K391,K396,K399,K402,K405,K406,K409,K412)</f>
        <v>0</v>
      </c>
      <c r="L419" s="512">
        <f t="shared" si="95"/>
        <v>2776042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5" t="s">
        <v>767</v>
      </c>
      <c r="D422" s="1796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5" t="s">
        <v>704</v>
      </c>
      <c r="D423" s="1796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5" t="s">
        <v>261</v>
      </c>
      <c r="D424" s="1796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5" t="s">
        <v>683</v>
      </c>
      <c r="D425" s="1796"/>
      <c r="E425" s="1378">
        <f>F425+G425+H425</f>
        <v>0</v>
      </c>
      <c r="F425" s="483"/>
      <c r="G425" s="484"/>
      <c r="H425" s="1612">
        <v>0</v>
      </c>
      <c r="I425" s="483"/>
      <c r="J425" s="484">
        <v>15256</v>
      </c>
      <c r="K425" s="1612">
        <v>0</v>
      </c>
      <c r="L425" s="1378">
        <f>I425+J425+K425</f>
        <v>15256</v>
      </c>
      <c r="M425" s="7">
        <f>(IF($E425&lt;&gt;0,$M$2,IF($L425&lt;&gt;0,$M$2,"")))</f>
        <v>1</v>
      </c>
      <c r="N425" s="405"/>
    </row>
    <row r="426" spans="1:14" s="15" customFormat="1" ht="18.75" customHeight="1">
      <c r="A426" s="22">
        <v>215</v>
      </c>
      <c r="B426" s="458">
        <v>7800</v>
      </c>
      <c r="C426" s="1795" t="s">
        <v>925</v>
      </c>
      <c r="D426" s="179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15256</v>
      </c>
      <c r="K429" s="515">
        <f t="shared" si="97"/>
        <v>0</v>
      </c>
      <c r="L429" s="512">
        <f t="shared" si="97"/>
        <v>15256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СРЕДСТВАТА ОТ ЕВРОПЕЙСКИЯ СЪЮЗ - РА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7">
        <f>$B$9</f>
        <v>0</v>
      </c>
      <c r="C435" s="1768"/>
      <c r="D435" s="1769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Криводол</v>
      </c>
      <c r="C438" s="1819"/>
      <c r="D438" s="1820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3" t="s">
        <v>2064</v>
      </c>
      <c r="F442" s="1774"/>
      <c r="G442" s="1774"/>
      <c r="H442" s="1775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-13426</v>
      </c>
      <c r="K445" s="548">
        <f t="shared" si="99"/>
        <v>0</v>
      </c>
      <c r="L445" s="549">
        <f t="shared" si="99"/>
        <v>-13426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13426</v>
      </c>
      <c r="K446" s="555">
        <f t="shared" si="100"/>
        <v>0</v>
      </c>
      <c r="L446" s="556">
        <f>+L597</f>
        <v>13426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7">
        <f>$B$9</f>
        <v>0</v>
      </c>
      <c r="C451" s="1768"/>
      <c r="D451" s="1769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Криводол</v>
      </c>
      <c r="C454" s="1819"/>
      <c r="D454" s="1820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9" t="s">
        <v>2066</v>
      </c>
      <c r="F458" s="1840"/>
      <c r="G458" s="1840"/>
      <c r="H458" s="1841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768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5" t="s">
        <v>771</v>
      </c>
      <c r="D465" s="180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5" t="s">
        <v>1957</v>
      </c>
      <c r="D468" s="180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774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6" t="s">
        <v>781</v>
      </c>
      <c r="D478" s="180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8" t="s">
        <v>929</v>
      </c>
      <c r="D481" s="180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3" t="s">
        <v>934</v>
      </c>
      <c r="D497" s="180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3" t="s">
        <v>24</v>
      </c>
      <c r="D502" s="1809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2" t="s">
        <v>935</v>
      </c>
      <c r="D503" s="181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8" t="s">
        <v>33</v>
      </c>
      <c r="D512" s="180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8" t="s">
        <v>37</v>
      </c>
      <c r="D516" s="180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8" t="s">
        <v>936</v>
      </c>
      <c r="D521" s="181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3" t="s">
        <v>937</v>
      </c>
      <c r="D524" s="180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8" t="s">
        <v>939</v>
      </c>
      <c r="D535" s="1808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3" t="s">
        <v>940</v>
      </c>
      <c r="D536" s="181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0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8" t="s">
        <v>942</v>
      </c>
      <c r="D544" s="180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13426</v>
      </c>
      <c r="K566" s="581">
        <f t="shared" si="128"/>
        <v>0</v>
      </c>
      <c r="L566" s="578">
        <f t="shared" si="128"/>
        <v>13426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18968</v>
      </c>
      <c r="K567" s="584">
        <v>0</v>
      </c>
      <c r="L567" s="1379">
        <f t="shared" si="116"/>
        <v>18968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-5542</v>
      </c>
      <c r="K573" s="1627">
        <v>0</v>
      </c>
      <c r="L573" s="1393">
        <f t="shared" si="129"/>
        <v>-5542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0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0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13426</v>
      </c>
      <c r="K597" s="666">
        <f t="shared" si="133"/>
        <v>0</v>
      </c>
      <c r="L597" s="662">
        <f t="shared" si="133"/>
        <v>13426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7"/>
      <c r="H600" s="1798"/>
      <c r="I600" s="1798"/>
      <c r="J600" s="179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5" t="s">
        <v>877</v>
      </c>
      <c r="H601" s="1785"/>
      <c r="I601" s="1785"/>
      <c r="J601" s="178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00"/>
      <c r="H603" s="1801"/>
      <c r="I603" s="1801"/>
      <c r="J603" s="1802"/>
      <c r="K603" s="103"/>
      <c r="L603" s="228"/>
      <c r="M603" s="7">
        <v>1</v>
      </c>
      <c r="N603" s="518"/>
    </row>
    <row r="604" spans="1:14" ht="21.75" customHeight="1">
      <c r="A604" s="23"/>
      <c r="B604" s="1783" t="s">
        <v>880</v>
      </c>
      <c r="C604" s="1784"/>
      <c r="D604" s="672" t="s">
        <v>881</v>
      </c>
      <c r="E604" s="673"/>
      <c r="F604" s="674"/>
      <c r="G604" s="1785" t="s">
        <v>877</v>
      </c>
      <c r="H604" s="1785"/>
      <c r="I604" s="1785"/>
      <c r="J604" s="1785"/>
      <c r="K604" s="103"/>
      <c r="L604" s="228"/>
      <c r="M604" s="7">
        <v>1</v>
      </c>
      <c r="N604" s="518"/>
    </row>
    <row r="605" spans="1:14" ht="24.75" customHeight="1">
      <c r="A605" s="36"/>
      <c r="B605" s="1786"/>
      <c r="C605" s="1787"/>
      <c r="D605" s="675" t="s">
        <v>882</v>
      </c>
      <c r="E605" s="676"/>
      <c r="F605" s="677"/>
      <c r="G605" s="678" t="s">
        <v>883</v>
      </c>
      <c r="H605" s="1788"/>
      <c r="I605" s="1789"/>
      <c r="J605" s="179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8"/>
      <c r="I607" s="1789"/>
      <c r="J607" s="1790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1" t="str">
        <f>$B$7</f>
        <v>ОТЧЕТНИ ДАННИ ПО ЕБК ЗА СМЕТКИТЕ ЗА СРЕДСТВАТА ОТ ЕВРОПЕЙСКИЯ СЪЮЗ - РА</v>
      </c>
      <c r="C613" s="1782"/>
      <c r="D613" s="178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7">
        <f>$B$9</f>
        <v>0</v>
      </c>
      <c r="C615" s="1768"/>
      <c r="D615" s="1769"/>
      <c r="E615" s="115">
        <f>$E$9</f>
        <v>43831</v>
      </c>
      <c r="F615" s="226">
        <f>$F$9</f>
        <v>44196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0" t="str">
        <f>$B$12</f>
        <v>Криводол</v>
      </c>
      <c r="C618" s="1771"/>
      <c r="D618" s="1772"/>
      <c r="E618" s="410" t="s">
        <v>890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73" t="s">
        <v>2014</v>
      </c>
      <c r="F622" s="1774"/>
      <c r="G622" s="1774"/>
      <c r="H622" s="1775"/>
      <c r="I622" s="1776" t="s">
        <v>2015</v>
      </c>
      <c r="J622" s="1777"/>
      <c r="K622" s="1777"/>
      <c r="L622" s="177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6606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6606</v>
      </c>
      <c r="D627" s="1452" t="s">
        <v>587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744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5" t="s">
        <v>747</v>
      </c>
      <c r="D632" s="176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1" t="s">
        <v>194</v>
      </c>
      <c r="D638" s="176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199</v>
      </c>
      <c r="D646" s="176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5" t="s">
        <v>200</v>
      </c>
      <c r="D647" s="176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131257</v>
      </c>
      <c r="K647" s="276">
        <f t="shared" si="140"/>
        <v>0</v>
      </c>
      <c r="L647" s="310">
        <f t="shared" si="140"/>
        <v>131257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131257</v>
      </c>
      <c r="K654" s="1428"/>
      <c r="L654" s="320">
        <f t="shared" si="142"/>
        <v>131257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1" t="s">
        <v>272</v>
      </c>
      <c r="D665" s="175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1" t="s">
        <v>722</v>
      </c>
      <c r="D669" s="175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1" t="s">
        <v>219</v>
      </c>
      <c r="D675" s="175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1" t="s">
        <v>221</v>
      </c>
      <c r="D678" s="175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222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223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1660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1" t="s">
        <v>224</v>
      </c>
      <c r="D682" s="175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1" t="s">
        <v>234</v>
      </c>
      <c r="D697" s="175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1" t="s">
        <v>235</v>
      </c>
      <c r="D698" s="175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1" t="s">
        <v>236</v>
      </c>
      <c r="D699" s="175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1" t="s">
        <v>237</v>
      </c>
      <c r="D700" s="175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1" t="s">
        <v>1661</v>
      </c>
      <c r="D707" s="175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1" t="s">
        <v>1658</v>
      </c>
      <c r="D711" s="175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1" t="s">
        <v>1659</v>
      </c>
      <c r="D712" s="175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247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1" t="s">
        <v>273</v>
      </c>
      <c r="D714" s="175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9" t="s">
        <v>248</v>
      </c>
      <c r="D717" s="1760"/>
      <c r="E717" s="310">
        <f>F717+G717+H717</f>
        <v>0</v>
      </c>
      <c r="F717" s="1422"/>
      <c r="G717" s="1423"/>
      <c r="H717" s="1424"/>
      <c r="I717" s="1422"/>
      <c r="J717" s="1423">
        <v>2234786</v>
      </c>
      <c r="K717" s="1424"/>
      <c r="L717" s="310">
        <f>I717+J717+K717</f>
        <v>2234786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9" t="s">
        <v>249</v>
      </c>
      <c r="D718" s="176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9" t="s">
        <v>623</v>
      </c>
      <c r="D726" s="176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9" t="s">
        <v>685</v>
      </c>
      <c r="D729" s="1760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1" t="s">
        <v>686</v>
      </c>
      <c r="D730" s="175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3" t="s">
        <v>914</v>
      </c>
      <c r="D735" s="1754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5" t="s">
        <v>694</v>
      </c>
      <c r="D739" s="1756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5" t="s">
        <v>694</v>
      </c>
      <c r="D740" s="1756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2366043</v>
      </c>
      <c r="K744" s="398">
        <f t="shared" si="167"/>
        <v>0</v>
      </c>
      <c r="L744" s="395">
        <f t="shared" si="167"/>
        <v>2366043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1" t="str">
        <f>$B$7</f>
        <v>ОТЧЕТНИ ДАННИ ПО ЕБК ЗА СМЕТКИТЕ ЗА СРЕДСТВАТА ОТ ЕВРОПЕЙСКИЯ СЪЮЗ - РА</v>
      </c>
      <c r="C750" s="1782"/>
      <c r="D750" s="178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1251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7">
        <f>$B$9</f>
        <v>0</v>
      </c>
      <c r="C752" s="1768"/>
      <c r="D752" s="1769"/>
      <c r="E752" s="115">
        <f>$E$9</f>
        <v>43831</v>
      </c>
      <c r="F752" s="226">
        <f>$F$9</f>
        <v>44196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70" t="str">
        <f>$B$12</f>
        <v>Криводол</v>
      </c>
      <c r="C755" s="1771"/>
      <c r="D755" s="1772"/>
      <c r="E755" s="410" t="s">
        <v>890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773" t="s">
        <v>2014</v>
      </c>
      <c r="F759" s="1774"/>
      <c r="G759" s="1774"/>
      <c r="H759" s="1775"/>
      <c r="I759" s="1776" t="s">
        <v>2015</v>
      </c>
      <c r="J759" s="1777"/>
      <c r="K759" s="1777"/>
      <c r="L759" s="177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6619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31.5">
      <c r="A764" s="23"/>
      <c r="B764" s="1450"/>
      <c r="C764" s="1587">
        <f>+C763</f>
        <v>6619</v>
      </c>
      <c r="D764" s="1452" t="s">
        <v>589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9" t="s">
        <v>744</v>
      </c>
      <c r="D766" s="1780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5" t="s">
        <v>747</v>
      </c>
      <c r="D769" s="1766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595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596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597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1" t="s">
        <v>194</v>
      </c>
      <c r="D775" s="1762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909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3" t="s">
        <v>199</v>
      </c>
      <c r="D783" s="1764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5" t="s">
        <v>200</v>
      </c>
      <c r="D784" s="1766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15924</v>
      </c>
      <c r="K784" s="276">
        <f t="shared" si="174"/>
        <v>0</v>
      </c>
      <c r="L784" s="310">
        <f t="shared" si="174"/>
        <v>15924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>
        <v>15924</v>
      </c>
      <c r="K791" s="1428"/>
      <c r="L791" s="320">
        <f t="shared" si="176"/>
        <v>15924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910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1" t="s">
        <v>272</v>
      </c>
      <c r="D802" s="1752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911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912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913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1" t="s">
        <v>722</v>
      </c>
      <c r="D806" s="1752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1" t="s">
        <v>219</v>
      </c>
      <c r="D812" s="1752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1" t="s">
        <v>221</v>
      </c>
      <c r="D815" s="1752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7" t="s">
        <v>222</v>
      </c>
      <c r="D816" s="1758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7" t="s">
        <v>223</v>
      </c>
      <c r="D817" s="1758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7" t="s">
        <v>1660</v>
      </c>
      <c r="D818" s="1758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1" t="s">
        <v>224</v>
      </c>
      <c r="D819" s="1752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2005</v>
      </c>
      <c r="D828" s="1670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1657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1" t="s">
        <v>234</v>
      </c>
      <c r="D834" s="1752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1" t="s">
        <v>235</v>
      </c>
      <c r="D835" s="1752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1" t="s">
        <v>236</v>
      </c>
      <c r="D836" s="1752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1" t="s">
        <v>237</v>
      </c>
      <c r="D837" s="1752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1" t="s">
        <v>1661</v>
      </c>
      <c r="D844" s="1752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1" t="s">
        <v>1658</v>
      </c>
      <c r="D848" s="1752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1" t="s">
        <v>1659</v>
      </c>
      <c r="D849" s="1752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7" t="s">
        <v>247</v>
      </c>
      <c r="D850" s="1758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1" t="s">
        <v>273</v>
      </c>
      <c r="D851" s="1752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9" t="s">
        <v>248</v>
      </c>
      <c r="D854" s="1760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9" t="s">
        <v>249</v>
      </c>
      <c r="D855" s="1760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618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619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620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621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622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9" t="s">
        <v>623</v>
      </c>
      <c r="D863" s="1760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624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9" t="s">
        <v>685</v>
      </c>
      <c r="D866" s="1760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1" t="s">
        <v>686</v>
      </c>
      <c r="D867" s="1752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3" t="s">
        <v>914</v>
      </c>
      <c r="D872" s="1754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5" t="s">
        <v>694</v>
      </c>
      <c r="D876" s="1756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5" t="s">
        <v>694</v>
      </c>
      <c r="D877" s="1756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15924</v>
      </c>
      <c r="K881" s="398">
        <f t="shared" si="201"/>
        <v>0</v>
      </c>
      <c r="L881" s="395">
        <f t="shared" si="201"/>
        <v>15924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81" t="str">
        <f>$B$7</f>
        <v>ОТЧЕТНИ ДАННИ ПО ЕБК ЗА СМЕТКИТЕ ЗА СРЕДСТВАТА ОТ ЕВРОПЕЙСКИЯ СЪЮЗ - РА</v>
      </c>
      <c r="C887" s="1782"/>
      <c r="D887" s="1782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835</v>
      </c>
      <c r="G888" s="237"/>
      <c r="H888" s="1362" t="s">
        <v>1251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67">
        <f>$B$9</f>
        <v>0</v>
      </c>
      <c r="C889" s="1768"/>
      <c r="D889" s="1769"/>
      <c r="E889" s="115">
        <f>$E$9</f>
        <v>43831</v>
      </c>
      <c r="F889" s="226">
        <f>$F$9</f>
        <v>44196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70" t="str">
        <f>$B$12</f>
        <v>Криводол</v>
      </c>
      <c r="C892" s="1771"/>
      <c r="D892" s="1772"/>
      <c r="E892" s="410" t="s">
        <v>890</v>
      </c>
      <c r="F892" s="1360" t="str">
        <f>$F$12</f>
        <v>5606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891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712</v>
      </c>
      <c r="E896" s="1773" t="s">
        <v>2014</v>
      </c>
      <c r="F896" s="1774"/>
      <c r="G896" s="1774"/>
      <c r="H896" s="1775"/>
      <c r="I896" s="1776" t="s">
        <v>2015</v>
      </c>
      <c r="J896" s="1777"/>
      <c r="K896" s="1777"/>
      <c r="L896" s="177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713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1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743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598" t="e">
        <f>VLOOKUP(D899,OP_LIST2,2,FALSE)</f>
        <v>#N/A</v>
      </c>
      <c r="D899" s="1458"/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6622</v>
      </c>
      <c r="D900" s="1458" t="s">
        <v>792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15.75">
      <c r="A901" s="23"/>
      <c r="B901" s="1450"/>
      <c r="C901" s="1587">
        <f>+C900</f>
        <v>6622</v>
      </c>
      <c r="D901" s="1452" t="s">
        <v>591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714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9" t="s">
        <v>744</v>
      </c>
      <c r="D903" s="1780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745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746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65" t="s">
        <v>747</v>
      </c>
      <c r="D906" s="1766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748</v>
      </c>
      <c r="E907" s="281">
        <f>F907+G907+H907</f>
        <v>0</v>
      </c>
      <c r="F907" s="152"/>
      <c r="G907" s="153"/>
      <c r="H907" s="1418"/>
      <c r="I907" s="152"/>
      <c r="J907" s="153"/>
      <c r="K907" s="141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749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595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596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597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61" t="s">
        <v>194</v>
      </c>
      <c r="D912" s="1762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8"/>
      <c r="I913" s="152"/>
      <c r="J913" s="153"/>
      <c r="K913" s="1418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909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871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20"/>
      <c r="I916" s="158"/>
      <c r="J916" s="159"/>
      <c r="K916" s="1420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20"/>
      <c r="I917" s="158"/>
      <c r="J917" s="159"/>
      <c r="K917" s="1420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873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63" t="s">
        <v>199</v>
      </c>
      <c r="D920" s="1764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5" t="s">
        <v>200</v>
      </c>
      <c r="D921" s="1766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29541</v>
      </c>
      <c r="K921" s="276">
        <f t="shared" si="208"/>
        <v>0</v>
      </c>
      <c r="L921" s="310">
        <f t="shared" si="208"/>
        <v>29541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8"/>
      <c r="I922" s="152"/>
      <c r="J922" s="153"/>
      <c r="K922" s="141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20"/>
      <c r="I926" s="158"/>
      <c r="J926" s="159"/>
      <c r="K926" s="142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0</v>
      </c>
      <c r="F928" s="454"/>
      <c r="G928" s="455"/>
      <c r="H928" s="1428"/>
      <c r="I928" s="454"/>
      <c r="J928" s="455">
        <v>29541</v>
      </c>
      <c r="K928" s="1428"/>
      <c r="L928" s="320">
        <f t="shared" si="210"/>
        <v>29541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874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801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910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1" t="s">
        <v>272</v>
      </c>
      <c r="D939" s="1752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911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912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913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1" t="s">
        <v>722</v>
      </c>
      <c r="D943" s="1752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1" t="s">
        <v>219</v>
      </c>
      <c r="D949" s="1752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1" t="s">
        <v>221</v>
      </c>
      <c r="D952" s="1752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7" t="s">
        <v>222</v>
      </c>
      <c r="D953" s="1758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7" t="s">
        <v>223</v>
      </c>
      <c r="D954" s="1758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7" t="s">
        <v>1660</v>
      </c>
      <c r="D955" s="1758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1" t="s">
        <v>224</v>
      </c>
      <c r="D956" s="1752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1955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1974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2005</v>
      </c>
      <c r="D965" s="1670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715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1657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1" t="s">
        <v>234</v>
      </c>
      <c r="D971" s="1752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1" t="s">
        <v>235</v>
      </c>
      <c r="D972" s="1752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1" t="s">
        <v>236</v>
      </c>
      <c r="D973" s="1752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7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1" t="s">
        <v>237</v>
      </c>
      <c r="D974" s="1752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1" t="s">
        <v>1661</v>
      </c>
      <c r="D981" s="1752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1" t="s">
        <v>1658</v>
      </c>
      <c r="D985" s="1752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1" t="s">
        <v>1659</v>
      </c>
      <c r="D986" s="1752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7" t="s">
        <v>247</v>
      </c>
      <c r="D987" s="1758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1" t="s">
        <v>273</v>
      </c>
      <c r="D988" s="1752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9" t="s">
        <v>248</v>
      </c>
      <c r="D991" s="1760"/>
      <c r="E991" s="310">
        <f>F991+G991+H991</f>
        <v>0</v>
      </c>
      <c r="F991" s="1422"/>
      <c r="G991" s="1423"/>
      <c r="H991" s="1424"/>
      <c r="I991" s="1422"/>
      <c r="J991" s="1423">
        <v>393220</v>
      </c>
      <c r="K991" s="1424"/>
      <c r="L991" s="310">
        <f>I991+J991+K991</f>
        <v>393220</v>
      </c>
      <c r="M991" s="12">
        <f t="shared" si="222"/>
        <v>1</v>
      </c>
      <c r="N991" s="13"/>
    </row>
    <row r="992" spans="1:14" ht="15.75">
      <c r="A992" s="23">
        <v>500</v>
      </c>
      <c r="B992" s="365">
        <v>5200</v>
      </c>
      <c r="C992" s="1759" t="s">
        <v>249</v>
      </c>
      <c r="D992" s="1760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618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619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620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621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622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59" t="s">
        <v>623</v>
      </c>
      <c r="D1000" s="1760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624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9" t="s">
        <v>685</v>
      </c>
      <c r="D1003" s="1760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1" t="s">
        <v>686</v>
      </c>
      <c r="D1004" s="1752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687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688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689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690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53" t="s">
        <v>914</v>
      </c>
      <c r="D1009" s="1754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691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7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692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7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693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7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5" t="s">
        <v>694</v>
      </c>
      <c r="D1013" s="1756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5" t="s">
        <v>694</v>
      </c>
      <c r="D1014" s="1756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741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0</v>
      </c>
      <c r="J1018" s="397">
        <f t="shared" si="235"/>
        <v>422761</v>
      </c>
      <c r="K1018" s="398">
        <f t="shared" si="235"/>
        <v>0</v>
      </c>
      <c r="L1018" s="395">
        <f t="shared" si="235"/>
        <v>422761</v>
      </c>
      <c r="M1018" s="12">
        <f>(IF($E1018&lt;&gt;0,$M$2,IF($L1018&lt;&gt;0,$M$2,"")))</f>
        <v>1</v>
      </c>
      <c r="N1018" s="73" t="str">
        <f>LEFT(C900,1)</f>
        <v>6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1004:D1004"/>
    <mergeCell ref="C1009:D1009"/>
    <mergeCell ref="C1013:D1013"/>
    <mergeCell ref="C1014:D1014"/>
    <mergeCell ref="C987:D987"/>
    <mergeCell ref="C988:D988"/>
    <mergeCell ref="C991:D991"/>
    <mergeCell ref="C992:D992"/>
    <mergeCell ref="C1000:D1000"/>
    <mergeCell ref="C1003:D1003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K398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2019</v>
      </c>
    </row>
    <row r="366" spans="1:2" ht="18">
      <c r="A366" s="1547" t="s">
        <v>1304</v>
      </c>
      <c r="B366" s="1546" t="s">
        <v>2020</v>
      </c>
    </row>
    <row r="367" spans="1:2" ht="18">
      <c r="A367" s="1547" t="s">
        <v>1305</v>
      </c>
      <c r="B367" s="1548" t="s">
        <v>2021</v>
      </c>
    </row>
    <row r="368" spans="1:2" ht="18">
      <c r="A368" s="1547" t="s">
        <v>1306</v>
      </c>
      <c r="B368" s="1549" t="s">
        <v>2022</v>
      </c>
    </row>
    <row r="369" spans="1:2" ht="18">
      <c r="A369" s="1547" t="s">
        <v>1307</v>
      </c>
      <c r="B369" s="1549" t="s">
        <v>2023</v>
      </c>
    </row>
    <row r="370" spans="1:2" ht="18">
      <c r="A370" s="1547" t="s">
        <v>1308</v>
      </c>
      <c r="B370" s="1549" t="s">
        <v>2024</v>
      </c>
    </row>
    <row r="371" spans="1:2" ht="18">
      <c r="A371" s="1547" t="s">
        <v>1309</v>
      </c>
      <c r="B371" s="1549" t="s">
        <v>2025</v>
      </c>
    </row>
    <row r="372" spans="1:2" ht="18">
      <c r="A372" s="1547" t="s">
        <v>1310</v>
      </c>
      <c r="B372" s="1549" t="s">
        <v>2026</v>
      </c>
    </row>
    <row r="373" spans="1:2" ht="18">
      <c r="A373" s="1547" t="s">
        <v>1311</v>
      </c>
      <c r="B373" s="1550" t="s">
        <v>2027</v>
      </c>
    </row>
    <row r="374" spans="1:2" ht="18">
      <c r="A374" s="1547" t="s">
        <v>1312</v>
      </c>
      <c r="B374" s="1550" t="s">
        <v>2028</v>
      </c>
    </row>
    <row r="375" spans="1:2" ht="18">
      <c r="A375" s="1547" t="s">
        <v>1313</v>
      </c>
      <c r="B375" s="1550" t="s">
        <v>2029</v>
      </c>
    </row>
    <row r="376" spans="1:2" ht="18">
      <c r="A376" s="1547" t="s">
        <v>1314</v>
      </c>
      <c r="B376" s="1550" t="s">
        <v>2030</v>
      </c>
    </row>
    <row r="377" spans="1:2" ht="18">
      <c r="A377" s="1547" t="s">
        <v>1315</v>
      </c>
      <c r="B377" s="1551" t="s">
        <v>2031</v>
      </c>
    </row>
    <row r="378" spans="1:2" ht="18">
      <c r="A378" s="1547" t="s">
        <v>1316</v>
      </c>
      <c r="B378" s="1551" t="s">
        <v>2032</v>
      </c>
    </row>
    <row r="379" spans="1:2" ht="18">
      <c r="A379" s="1547" t="s">
        <v>1317</v>
      </c>
      <c r="B379" s="1550" t="s">
        <v>2033</v>
      </c>
    </row>
    <row r="380" spans="1:5" ht="18">
      <c r="A380" s="1547" t="s">
        <v>1318</v>
      </c>
      <c r="B380" s="1550" t="s">
        <v>2034</v>
      </c>
      <c r="C380" s="1552" t="s">
        <v>181</v>
      </c>
      <c r="E380" s="1553"/>
    </row>
    <row r="381" spans="1:5" ht="18">
      <c r="A381" s="1547" t="s">
        <v>1319</v>
      </c>
      <c r="B381" s="1549" t="s">
        <v>2035</v>
      </c>
      <c r="C381" s="1552" t="s">
        <v>181</v>
      </c>
      <c r="E381" s="1553"/>
    </row>
    <row r="382" spans="1:5" ht="18">
      <c r="A382" s="1547" t="s">
        <v>1320</v>
      </c>
      <c r="B382" s="1550" t="s">
        <v>2036</v>
      </c>
      <c r="C382" s="1552" t="s">
        <v>181</v>
      </c>
      <c r="E382" s="1553"/>
    </row>
    <row r="383" spans="1:5" ht="18">
      <c r="A383" s="1547" t="s">
        <v>1321</v>
      </c>
      <c r="B383" s="1550" t="s">
        <v>2037</v>
      </c>
      <c r="C383" s="1552" t="s">
        <v>181</v>
      </c>
      <c r="E383" s="1553"/>
    </row>
    <row r="384" spans="1:5" ht="18">
      <c r="A384" s="1547" t="s">
        <v>1322</v>
      </c>
      <c r="B384" s="1550" t="s">
        <v>2038</v>
      </c>
      <c r="C384" s="1552" t="s">
        <v>181</v>
      </c>
      <c r="E384" s="1553"/>
    </row>
    <row r="385" spans="1:5" ht="18">
      <c r="A385" s="1547" t="s">
        <v>1323</v>
      </c>
      <c r="B385" s="1550" t="s">
        <v>2039</v>
      </c>
      <c r="C385" s="1552" t="s">
        <v>181</v>
      </c>
      <c r="E385" s="1553"/>
    </row>
    <row r="386" spans="1:5" ht="18">
      <c r="A386" s="1547" t="s">
        <v>1324</v>
      </c>
      <c r="B386" s="1550" t="s">
        <v>2040</v>
      </c>
      <c r="C386" s="1552" t="s">
        <v>181</v>
      </c>
      <c r="E386" s="1553"/>
    </row>
    <row r="387" spans="1:5" ht="18">
      <c r="A387" s="1547" t="s">
        <v>1325</v>
      </c>
      <c r="B387" s="1550" t="s">
        <v>2041</v>
      </c>
      <c r="C387" s="1552" t="s">
        <v>181</v>
      </c>
      <c r="E387" s="1553"/>
    </row>
    <row r="388" spans="1:5" ht="18">
      <c r="A388" s="1547" t="s">
        <v>1326</v>
      </c>
      <c r="B388" s="1550" t="s">
        <v>2042</v>
      </c>
      <c r="C388" s="1552" t="s">
        <v>181</v>
      </c>
      <c r="E388" s="1553"/>
    </row>
    <row r="389" spans="1:5" ht="18">
      <c r="A389" s="1547" t="s">
        <v>1327</v>
      </c>
      <c r="B389" s="1549" t="s">
        <v>2043</v>
      </c>
      <c r="C389" s="1552" t="s">
        <v>181</v>
      </c>
      <c r="E389" s="1553"/>
    </row>
    <row r="390" spans="1:5" ht="18">
      <c r="A390" s="1547" t="s">
        <v>1328</v>
      </c>
      <c r="B390" s="1550" t="s">
        <v>2044</v>
      </c>
      <c r="C390" s="1552" t="s">
        <v>181</v>
      </c>
      <c r="E390" s="1553"/>
    </row>
    <row r="391" spans="1:5" ht="18">
      <c r="A391" s="1547" t="s">
        <v>1329</v>
      </c>
      <c r="B391" s="1549" t="s">
        <v>2045</v>
      </c>
      <c r="C391" s="1552" t="s">
        <v>181</v>
      </c>
      <c r="E391" s="1553"/>
    </row>
    <row r="392" spans="1:5" ht="18">
      <c r="A392" s="1547" t="s">
        <v>1330</v>
      </c>
      <c r="B392" s="1549" t="s">
        <v>2046</v>
      </c>
      <c r="C392" s="1552" t="s">
        <v>181</v>
      </c>
      <c r="E392" s="1553"/>
    </row>
    <row r="393" spans="1:5" ht="18">
      <c r="A393" s="1547" t="s">
        <v>1331</v>
      </c>
      <c r="B393" s="1549" t="s">
        <v>2047</v>
      </c>
      <c r="C393" s="1552" t="s">
        <v>181</v>
      </c>
      <c r="E393" s="1553"/>
    </row>
    <row r="394" spans="1:5" ht="18">
      <c r="A394" s="1547" t="s">
        <v>1332</v>
      </c>
      <c r="B394" s="1549" t="s">
        <v>2048</v>
      </c>
      <c r="C394" s="1552" t="s">
        <v>181</v>
      </c>
      <c r="E394" s="1553"/>
    </row>
    <row r="395" spans="1:5" ht="18">
      <c r="A395" s="1547" t="s">
        <v>1333</v>
      </c>
      <c r="B395" s="1549" t="s">
        <v>2049</v>
      </c>
      <c r="C395" s="1552" t="s">
        <v>181</v>
      </c>
      <c r="E395" s="1553"/>
    </row>
    <row r="396" spans="1:5" ht="18">
      <c r="A396" s="1547" t="s">
        <v>1334</v>
      </c>
      <c r="B396" s="1549" t="s">
        <v>2050</v>
      </c>
      <c r="C396" s="1552" t="s">
        <v>181</v>
      </c>
      <c r="E396" s="1553"/>
    </row>
    <row r="397" spans="1:5" ht="18">
      <c r="A397" s="1547" t="s">
        <v>1335</v>
      </c>
      <c r="B397" s="1549" t="s">
        <v>2051</v>
      </c>
      <c r="C397" s="1552" t="s">
        <v>181</v>
      </c>
      <c r="E397" s="1553"/>
    </row>
    <row r="398" spans="1:5" ht="18">
      <c r="A398" s="1547" t="s">
        <v>1336</v>
      </c>
      <c r="B398" s="1549" t="s">
        <v>2052</v>
      </c>
      <c r="C398" s="1552" t="s">
        <v>181</v>
      </c>
      <c r="E398" s="1553"/>
    </row>
    <row r="399" spans="1:5" ht="18">
      <c r="A399" s="1547" t="s">
        <v>1337</v>
      </c>
      <c r="B399" s="1554" t="s">
        <v>2053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2054</v>
      </c>
      <c r="C403" s="1552" t="s">
        <v>181</v>
      </c>
      <c r="E403" s="1553"/>
    </row>
    <row r="404" spans="1:5" ht="18">
      <c r="A404" s="1547" t="s">
        <v>1341</v>
      </c>
      <c r="B404" s="1534" t="s">
        <v>2055</v>
      </c>
      <c r="C404" s="1552" t="s">
        <v>181</v>
      </c>
      <c r="E404" s="1553"/>
    </row>
    <row r="405" spans="1:5" ht="18">
      <c r="A405" s="1592" t="s">
        <v>1342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2073</v>
      </c>
      <c r="I2" s="61"/>
    </row>
    <row r="3" spans="1:9" ht="12.75">
      <c r="A3" s="61" t="s">
        <v>709</v>
      </c>
      <c r="B3" s="61" t="s">
        <v>2071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7">
        <f>$B$9</f>
        <v>0</v>
      </c>
      <c r="J16" s="1768"/>
      <c r="K16" s="176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0">
        <f>$B$12</f>
        <v>0</v>
      </c>
      <c r="J19" s="1771"/>
      <c r="K19" s="177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73" t="s">
        <v>2014</v>
      </c>
      <c r="M23" s="1774"/>
      <c r="N23" s="1774"/>
      <c r="O23" s="1775"/>
      <c r="P23" s="1776" t="s">
        <v>2015</v>
      </c>
      <c r="Q23" s="1777"/>
      <c r="R23" s="1777"/>
      <c r="S23" s="177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744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5" t="s">
        <v>747</v>
      </c>
      <c r="K33" s="17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1" t="s">
        <v>194</v>
      </c>
      <c r="K39" s="176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199</v>
      </c>
      <c r="K47" s="176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5" t="s">
        <v>200</v>
      </c>
      <c r="K48" s="17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1" t="s">
        <v>272</v>
      </c>
      <c r="K66" s="175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1" t="s">
        <v>722</v>
      </c>
      <c r="K70" s="175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1" t="s">
        <v>219</v>
      </c>
      <c r="K76" s="175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1" t="s">
        <v>221</v>
      </c>
      <c r="K79" s="175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1660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1" t="s">
        <v>224</v>
      </c>
      <c r="K83" s="175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1" t="s">
        <v>234</v>
      </c>
      <c r="K98" s="175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1" t="s">
        <v>235</v>
      </c>
      <c r="K99" s="175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1" t="s">
        <v>236</v>
      </c>
      <c r="K100" s="175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1" t="s">
        <v>237</v>
      </c>
      <c r="K101" s="175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1" t="s">
        <v>1661</v>
      </c>
      <c r="K108" s="175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1" t="s">
        <v>1658</v>
      </c>
      <c r="K112" s="175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1" t="s">
        <v>1659</v>
      </c>
      <c r="K113" s="175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1" t="s">
        <v>273</v>
      </c>
      <c r="K115" s="175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9" t="s">
        <v>248</v>
      </c>
      <c r="K118" s="176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9" t="s">
        <v>249</v>
      </c>
      <c r="K119" s="176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9" t="s">
        <v>623</v>
      </c>
      <c r="K127" s="176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9" t="s">
        <v>685</v>
      </c>
      <c r="K130" s="176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1" t="s">
        <v>686</v>
      </c>
      <c r="K131" s="175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3" t="s">
        <v>914</v>
      </c>
      <c r="K136" s="175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5" t="s">
        <v>694</v>
      </c>
      <c r="K140" s="175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694</v>
      </c>
      <c r="K141" s="175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2021-02-16T06:47:32Z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