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<sst xmlns="http://schemas.openxmlformats.org/spreadsheetml/2006/main" count="2854" uniqueCount="2075">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</sst>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5606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0" t="s">
        <v>990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2" t="s">
        <v>969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685" t="s">
        <v>970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1007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1987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1986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1009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1011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1013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1015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1017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1019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1988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1022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1025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1027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1029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1031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1038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1040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1042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1044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1046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1049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1051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1052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1054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1056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1058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2221</v>
      </c>
      <c r="K51" s="1095"/>
      <c r="L51" s="1102">
        <f>+IF($P$2=33,$Q51,0)</f>
        <v>0</v>
      </c>
      <c r="M51" s="1095"/>
      <c r="N51" s="1132">
        <f>+ROUND(+G51+J51+L51,0)</f>
        <v>2221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2221</v>
      </c>
      <c r="R51" s="1046"/>
      <c r="S51" s="1688" t="s">
        <v>1062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1064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1066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1068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1070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2221</v>
      </c>
      <c r="K56" s="1095"/>
      <c r="L56" s="1208">
        <f>+ROUND(+SUM(L51:L55),0)</f>
        <v>0</v>
      </c>
      <c r="M56" s="1095"/>
      <c r="N56" s="1209">
        <f>+ROUND(+SUM(N51:N55),0)</f>
        <v>2221</v>
      </c>
      <c r="O56" s="1097"/>
      <c r="P56" s="1207">
        <f>+ROUND(+SUM(P51:P55),0)</f>
        <v>0</v>
      </c>
      <c r="Q56" s="1208">
        <f>+ROUND(+SUM(Q51:Q55),0)</f>
        <v>2221</v>
      </c>
      <c r="R56" s="1046"/>
      <c r="S56" s="1700" t="s">
        <v>1072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1075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1" t="s">
        <v>1077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1079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1081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0" t="s">
        <v>1085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1088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1090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1092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1095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1097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1099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1102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1104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1106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2221</v>
      </c>
      <c r="K77" s="1095"/>
      <c r="L77" s="1233">
        <f>+ROUND(L56+L63+L67+L71+L75,0)</f>
        <v>0</v>
      </c>
      <c r="M77" s="1095"/>
      <c r="N77" s="1234">
        <f>+ROUND(N56+N63+N67+N71+N75,0)</f>
        <v>2221</v>
      </c>
      <c r="O77" s="1097"/>
      <c r="P77" s="1231">
        <f>+ROUND(P56+P63+P67+P71+P75,0)</f>
        <v>0</v>
      </c>
      <c r="Q77" s="1232">
        <f>+ROUND(Q56+Q63+Q67+Q71+Q75,0)</f>
        <v>2221</v>
      </c>
      <c r="R77" s="1046"/>
      <c r="S77" s="1715" t="s">
        <v>1108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328954</v>
      </c>
      <c r="K79" s="1095"/>
      <c r="L79" s="1108">
        <f>+IF($P$2=33,$Q79,0)</f>
        <v>0</v>
      </c>
      <c r="M79" s="1095"/>
      <c r="N79" s="1109">
        <f>+ROUND(+G79+J79+L79,0)</f>
        <v>328954</v>
      </c>
      <c r="O79" s="1097"/>
      <c r="P79" s="1107">
        <f>+ROUND(OTCHET!E419,0)</f>
        <v>0</v>
      </c>
      <c r="Q79" s="1108">
        <f>+ROUND(OTCHET!L419,0)</f>
        <v>328954</v>
      </c>
      <c r="R79" s="1046"/>
      <c r="S79" s="1688" t="s">
        <v>1111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1113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328954</v>
      </c>
      <c r="K81" s="1095"/>
      <c r="L81" s="1242">
        <f>+ROUND(L79+L80,0)</f>
        <v>0</v>
      </c>
      <c r="M81" s="1095"/>
      <c r="N81" s="1243">
        <f>+ROUND(N79+N80,0)</f>
        <v>328954</v>
      </c>
      <c r="O81" s="1097"/>
      <c r="P81" s="1241">
        <f>+ROUND(P79+P80,0)</f>
        <v>0</v>
      </c>
      <c r="Q81" s="1242">
        <f>+ROUND(Q79+Q80,0)</f>
        <v>328954</v>
      </c>
      <c r="R81" s="1046"/>
      <c r="S81" s="1718" t="s">
        <v>1115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326733</v>
      </c>
      <c r="K83" s="1095"/>
      <c r="L83" s="1255">
        <f>+ROUND(L48,0)-ROUND(L77,0)+ROUND(L81,0)</f>
        <v>0</v>
      </c>
      <c r="M83" s="1095"/>
      <c r="N83" s="1256">
        <f>+ROUND(N48,0)-ROUND(N77,0)+ROUND(N81,0)</f>
        <v>326733</v>
      </c>
      <c r="O83" s="1257"/>
      <c r="P83" s="1254">
        <f>+ROUND(P48,0)-ROUND(P77,0)+ROUND(P81,0)</f>
        <v>0</v>
      </c>
      <c r="Q83" s="1255">
        <f>+ROUND(Q48,0)-ROUND(Q77,0)+ROUND(Q81,0)</f>
        <v>326733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-326733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-326733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-326733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1121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1123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1125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1128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1130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1132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1134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1136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1139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1141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1143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1145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1149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1151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1153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1156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1158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1160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1163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1165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1167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1170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1172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1174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1176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1179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1183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1185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1187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8" t="s">
        <v>1190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1192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332275</v>
      </c>
      <c r="K131" s="1095"/>
      <c r="L131" s="1120">
        <f>+IF($P$2=33,$Q131,0)</f>
        <v>0</v>
      </c>
      <c r="M131" s="1095"/>
      <c r="N131" s="1121">
        <f>+ROUND(+G131+J131+L131,0)</f>
        <v>332275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332275</v>
      </c>
      <c r="R131" s="1046"/>
      <c r="S131" s="1730" t="s">
        <v>1194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326733</v>
      </c>
      <c r="K132" s="1095"/>
      <c r="L132" s="1295">
        <f>+ROUND(+L131-L129-L130,0)</f>
        <v>0</v>
      </c>
      <c r="M132" s="1095"/>
      <c r="N132" s="1296">
        <f>+ROUND(+N131-N129-N130,0)</f>
        <v>326733</v>
      </c>
      <c r="O132" s="1097"/>
      <c r="P132" s="1294">
        <f>+ROUND(+P131-P129-P130,0)</f>
        <v>0</v>
      </c>
      <c r="Q132" s="1295">
        <f>+ROUND(+Q131-Q129-Q130,0)</f>
        <v>326733</v>
      </c>
      <c r="R132" s="1046"/>
      <c r="S132" s="1733" t="s">
        <v>1196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7"/>
      <c r="G134" s="1737"/>
      <c r="H134" s="1019"/>
      <c r="I134" s="1304" t="s">
        <v>1199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2221</v>
      </c>
      <c r="G38" s="848">
        <f>G39+G43+G44+G46+SUM(G48:G52)+G55</f>
        <v>0</v>
      </c>
      <c r="H38" s="849">
        <f>H39+H43+H44+H46+SUM(H48:H52)+H55</f>
        <v>2221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2221</v>
      </c>
      <c r="G43" s="816">
        <f>+OTCHET!I205+OTCHET!I223+OTCHET!I271</f>
        <v>0</v>
      </c>
      <c r="H43" s="817">
        <f>+OTCHET!J205+OTCHET!J223+OTCHET!J271</f>
        <v>2221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328954</v>
      </c>
      <c r="G56" s="893">
        <f>+G57+G58+G62</f>
        <v>0</v>
      </c>
      <c r="H56" s="894">
        <f>+H57+H58+H62</f>
        <v>328954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328954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328954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326733</v>
      </c>
      <c r="G64" s="928">
        <f>+G22-G38+G56-G63</f>
        <v>0</v>
      </c>
      <c r="H64" s="929">
        <f>+H22-H38+H56-H63</f>
        <v>326733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-326733</v>
      </c>
      <c r="G66" s="938">
        <f>SUM(+G68+G76+G77+G84+G85+G86+G89+G90+G91+G92+G93+G94+G95)</f>
        <v>0</v>
      </c>
      <c r="H66" s="939">
        <f>SUM(+H68+H76+H77+H84+H85+H86+H89+H90+H91+H92+H93+H94+H95)</f>
        <v>-326733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-332275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-332275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J401" sqref="J4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v>44197</v>
      </c>
      <c r="F9" s="116">
        <v>44286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39" t="s">
        <v>963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Криводол</v>
      </c>
      <c r="C12" s="1773"/>
      <c r="D12" s="1774"/>
      <c r="E12" s="118" t="s">
        <v>957</v>
      </c>
      <c r="F12" s="1585" t="s">
        <v>1414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0" t="s">
        <v>2051</v>
      </c>
      <c r="F19" s="1751"/>
      <c r="G19" s="1751"/>
      <c r="H19" s="1752"/>
      <c r="I19" s="1756" t="s">
        <v>2052</v>
      </c>
      <c r="J19" s="1757"/>
      <c r="K19" s="1757"/>
      <c r="L19" s="175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465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2064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467</v>
      </c>
      <c r="D28" s="176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2065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2066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Криводол</v>
      </c>
      <c r="C179" s="1773"/>
      <c r="D179" s="1774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0" t="s">
        <v>2053</v>
      </c>
      <c r="F183" s="1751"/>
      <c r="G183" s="1751"/>
      <c r="H183" s="1752"/>
      <c r="I183" s="1759" t="s">
        <v>2054</v>
      </c>
      <c r="J183" s="1760"/>
      <c r="K183" s="1760"/>
      <c r="L183" s="17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739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742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192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197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198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2221</v>
      </c>
      <c r="K205" s="276">
        <f t="shared" si="48"/>
        <v>0</v>
      </c>
      <c r="L205" s="310">
        <f t="shared" si="48"/>
        <v>2221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2221</v>
      </c>
      <c r="K212" s="323">
        <f t="shared" si="49"/>
        <v>0</v>
      </c>
      <c r="L212" s="320">
        <f t="shared" si="49"/>
        <v>2221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269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717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217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219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220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221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1651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222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231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232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233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234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1656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1653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1654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244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270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245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0" t="s">
        <v>246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619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681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682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909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690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2221</v>
      </c>
      <c r="K301" s="398">
        <f t="shared" si="77"/>
        <v>0</v>
      </c>
      <c r="L301" s="395">
        <f t="shared" si="77"/>
        <v>2221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Криводол</v>
      </c>
      <c r="C353" s="1773"/>
      <c r="D353" s="1774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2" t="s">
        <v>2055</v>
      </c>
      <c r="F357" s="1763"/>
      <c r="G357" s="1763"/>
      <c r="H357" s="1764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273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284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306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250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251</v>
      </c>
      <c r="D391" s="180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253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54826</v>
      </c>
      <c r="K396" s="445">
        <f>SUM(K397:K398)</f>
        <v>0</v>
      </c>
      <c r="L396" s="1378">
        <f t="shared" si="88"/>
        <v>54826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54826</v>
      </c>
      <c r="K397" s="154">
        <v>0</v>
      </c>
      <c r="L397" s="1379">
        <f>I397+J397+K397</f>
        <v>54826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254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274128</v>
      </c>
      <c r="K399" s="445">
        <f>SUM(K400:K401)</f>
        <v>0</v>
      </c>
      <c r="L399" s="1378">
        <f t="shared" si="89"/>
        <v>274128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274128</v>
      </c>
      <c r="K400" s="154">
        <v>0</v>
      </c>
      <c r="L400" s="1379">
        <f>I400+J400+K400</f>
        <v>274128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916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676</v>
      </c>
      <c r="D405" s="180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677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695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257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328954</v>
      </c>
      <c r="K419" s="515">
        <f>SUM(K361,K375,K383,K388,K391,K396,K399,K402,K405,K406,K409,K412)</f>
        <v>0</v>
      </c>
      <c r="L419" s="512">
        <f t="shared" si="95"/>
        <v>328954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762</v>
      </c>
      <c r="D422" s="180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700</v>
      </c>
      <c r="D423" s="180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258</v>
      </c>
      <c r="D424" s="1803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679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920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2" t="str">
        <f>$B$12</f>
        <v>Криводол</v>
      </c>
      <c r="C438" s="1773"/>
      <c r="D438" s="1774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0" t="s">
        <v>2057</v>
      </c>
      <c r="F442" s="1751"/>
      <c r="G442" s="1751"/>
      <c r="H442" s="1752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326733</v>
      </c>
      <c r="K445" s="548">
        <f t="shared" si="99"/>
        <v>0</v>
      </c>
      <c r="L445" s="549">
        <f t="shared" si="99"/>
        <v>326733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-326733</v>
      </c>
      <c r="K446" s="555">
        <f t="shared" si="100"/>
        <v>0</v>
      </c>
      <c r="L446" s="556">
        <f>+L597</f>
        <v>-326733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2" t="str">
        <f>$B$12</f>
        <v>Криводол</v>
      </c>
      <c r="C454" s="1773"/>
      <c r="D454" s="1774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3" t="s">
        <v>2059</v>
      </c>
      <c r="F458" s="1754"/>
      <c r="G458" s="1754"/>
      <c r="H458" s="1755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766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1949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776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924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929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930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931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932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310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934</v>
      </c>
      <c r="D535" s="181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935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937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-326733</v>
      </c>
      <c r="K566" s="581">
        <f t="shared" si="128"/>
        <v>0</v>
      </c>
      <c r="L566" s="578">
        <f t="shared" si="128"/>
        <v>-326733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-332275</v>
      </c>
      <c r="K573" s="1626">
        <v>0</v>
      </c>
      <c r="L573" s="1393">
        <f t="shared" si="129"/>
        <v>-332275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-326733</v>
      </c>
      <c r="K597" s="666">
        <f t="shared" si="133"/>
        <v>0</v>
      </c>
      <c r="L597" s="662">
        <f t="shared" si="133"/>
        <v>-326733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872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875</v>
      </c>
      <c r="C604" s="1830"/>
      <c r="D604" s="672" t="s">
        <v>876</v>
      </c>
      <c r="E604" s="673"/>
      <c r="F604" s="674"/>
      <c r="G604" s="1831" t="s">
        <v>872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877</v>
      </c>
      <c r="E605" s="676"/>
      <c r="F605" s="677"/>
      <c r="G605" s="678" t="s">
        <v>878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44197</v>
      </c>
      <c r="F615" s="226">
        <f>$F$9</f>
        <v>44286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Криводол</v>
      </c>
      <c r="C618" s="1845"/>
      <c r="D618" s="1846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0" t="s">
        <v>2070</v>
      </c>
      <c r="F622" s="1751"/>
      <c r="G622" s="1751"/>
      <c r="H622" s="1752"/>
      <c r="I622" s="1759" t="s">
        <v>2071</v>
      </c>
      <c r="J622" s="1760"/>
      <c r="K622" s="1760"/>
      <c r="L622" s="1761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2069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739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742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192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197</v>
      </c>
      <c r="D646" s="178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198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2221</v>
      </c>
      <c r="K647" s="276">
        <f t="shared" si="140"/>
        <v>0</v>
      </c>
      <c r="L647" s="310">
        <f t="shared" si="140"/>
        <v>2221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2221</v>
      </c>
      <c r="K654" s="1428"/>
      <c r="L654" s="320">
        <f t="shared" si="142"/>
        <v>2221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269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717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217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219</v>
      </c>
      <c r="D678" s="178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220</v>
      </c>
      <c r="D679" s="179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221</v>
      </c>
      <c r="D680" s="179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1655</v>
      </c>
      <c r="D681" s="179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222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231</v>
      </c>
      <c r="D697" s="178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232</v>
      </c>
      <c r="D698" s="178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233</v>
      </c>
      <c r="D699" s="178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234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1656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1653</v>
      </c>
      <c r="D711" s="178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1654</v>
      </c>
      <c r="D712" s="178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244</v>
      </c>
      <c r="D713" s="179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270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245</v>
      </c>
      <c r="D717" s="1791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0" t="s">
        <v>246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619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681</v>
      </c>
      <c r="D729" s="179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682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909</v>
      </c>
      <c r="D735" s="179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6" t="s">
        <v>690</v>
      </c>
      <c r="D739" s="179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690</v>
      </c>
      <c r="D740" s="179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2221</v>
      </c>
      <c r="K744" s="398">
        <f t="shared" si="167"/>
        <v>0</v>
      </c>
      <c r="L744" s="395">
        <f t="shared" si="167"/>
        <v>2221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40" operator="notEqual" stopIfTrue="1">
      <formula>0</formula>
    </cfRule>
  </conditionalFormatting>
  <conditionalFormatting sqref="D598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9">
    <cfRule type="cellIs" priority="83" dxfId="156" operator="equal" stopIfTrue="1">
      <formula>0</formula>
    </cfRule>
  </conditionalFormatting>
  <conditionalFormatting sqref="E181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1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3">
    <cfRule type="cellIs" priority="72" dxfId="156" operator="equal" stopIfTrue="1">
      <formula>0</formula>
    </cfRule>
  </conditionalFormatting>
  <conditionalFormatting sqref="E355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5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8">
    <cfRule type="cellIs" priority="61" dxfId="156" operator="equal" stopIfTrue="1">
      <formula>0</formula>
    </cfRule>
  </conditionalFormatting>
  <conditionalFormatting sqref="E440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0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7">
    <cfRule type="cellIs" priority="50" dxfId="157" operator="notEqual" stopIfTrue="1">
      <formula>0</formula>
    </cfRule>
  </conditionalFormatting>
  <conditionalFormatting sqref="F447">
    <cfRule type="cellIs" priority="49" dxfId="157" operator="notEqual" stopIfTrue="1">
      <formula>0</formula>
    </cfRule>
  </conditionalFormatting>
  <conditionalFormatting sqref="G447">
    <cfRule type="cellIs" priority="48" dxfId="157" operator="notEqual" stopIfTrue="1">
      <formula>0</formula>
    </cfRule>
  </conditionalFormatting>
  <conditionalFormatting sqref="H447">
    <cfRule type="cellIs" priority="47" dxfId="157" operator="notEqual" stopIfTrue="1">
      <formula>0</formula>
    </cfRule>
  </conditionalFormatting>
  <conditionalFormatting sqref="I447">
    <cfRule type="cellIs" priority="46" dxfId="157" operator="notEqual" stopIfTrue="1">
      <formula>0</formula>
    </cfRule>
  </conditionalFormatting>
  <conditionalFormatting sqref="J447">
    <cfRule type="cellIs" priority="45" dxfId="157" operator="notEqual" stopIfTrue="1">
      <formula>0</formula>
    </cfRule>
  </conditionalFormatting>
  <conditionalFormatting sqref="K447">
    <cfRule type="cellIs" priority="44" dxfId="157" operator="notEqual" stopIfTrue="1">
      <formula>0</formula>
    </cfRule>
  </conditionalFormatting>
  <conditionalFormatting sqref="L447">
    <cfRule type="cellIs" priority="43" dxfId="157" operator="notEqual" stopIfTrue="1">
      <formula>0</formula>
    </cfRule>
  </conditionalFormatting>
  <conditionalFormatting sqref="E598">
    <cfRule type="cellIs" priority="42" dxfId="157" operator="notEqual" stopIfTrue="1">
      <formula>0</formula>
    </cfRule>
  </conditionalFormatting>
  <conditionalFormatting sqref="F598:G598">
    <cfRule type="cellIs" priority="41" dxfId="157" operator="notEqual" stopIfTrue="1">
      <formula>0</formula>
    </cfRule>
  </conditionalFormatting>
  <conditionalFormatting sqref="H598">
    <cfRule type="cellIs" priority="40" dxfId="157" operator="notEqual" stopIfTrue="1">
      <formula>0</formula>
    </cfRule>
  </conditionalFormatting>
  <conditionalFormatting sqref="I598">
    <cfRule type="cellIs" priority="39" dxfId="157" operator="notEqual" stopIfTrue="1">
      <formula>0</formula>
    </cfRule>
  </conditionalFormatting>
  <conditionalFormatting sqref="J598:K598">
    <cfRule type="cellIs" priority="38" dxfId="157" operator="notEqual" stopIfTrue="1">
      <formula>0</formula>
    </cfRule>
  </conditionalFormatting>
  <conditionalFormatting sqref="L598">
    <cfRule type="cellIs" priority="37" dxfId="157" operator="notEqual" stopIfTrue="1">
      <formula>0</formula>
    </cfRule>
  </conditionalFormatting>
  <conditionalFormatting sqref="F454">
    <cfRule type="cellIs" priority="35" dxfId="156" operator="equal" stopIfTrue="1">
      <formula>0</formula>
    </cfRule>
  </conditionalFormatting>
  <conditionalFormatting sqref="E456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6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6" operator="equal" stopIfTrue="1">
      <formula>0</formula>
    </cfRule>
  </conditionalFormatting>
  <conditionalFormatting sqref="E620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0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9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0" t="s">
        <v>2070</v>
      </c>
      <c r="M23" s="1751"/>
      <c r="N23" s="1751"/>
      <c r="O23" s="1752"/>
      <c r="P23" s="1759" t="s">
        <v>2071</v>
      </c>
      <c r="Q23" s="1760"/>
      <c r="R23" s="1760"/>
      <c r="S23" s="17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2069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739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742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192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197</v>
      </c>
      <c r="K47" s="178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198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269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717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217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219</v>
      </c>
      <c r="K79" s="178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220</v>
      </c>
      <c r="K80" s="179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221</v>
      </c>
      <c r="K81" s="179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1655</v>
      </c>
      <c r="K82" s="179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222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231</v>
      </c>
      <c r="K98" s="178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232</v>
      </c>
      <c r="K99" s="178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233</v>
      </c>
      <c r="K100" s="178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234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1656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1653</v>
      </c>
      <c r="K112" s="178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1654</v>
      </c>
      <c r="K113" s="178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244</v>
      </c>
      <c r="K114" s="179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270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245</v>
      </c>
      <c r="K118" s="179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246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619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681</v>
      </c>
      <c r="K130" s="179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682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909</v>
      </c>
      <c r="K136" s="179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6" t="s">
        <v>690</v>
      </c>
      <c r="K140" s="179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690</v>
      </c>
      <c r="K141" s="179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2021-04-16T12:27:05Z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