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<sst xmlns="http://schemas.openxmlformats.org/spreadsheetml/2006/main" count="2765" uniqueCount="2085">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</sst>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1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0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7" xfId="34" applyFont="1" applyFill="1" applyBorder="1" applyAlignment="1" applyProtection="1" quotePrefix="1">
      <alignment horizontal="center" vertical="center"/>
      <protection/>
    </xf>
    <xf numFmtId="0" fontId="266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7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1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68" fillId="52" borderId="113" xfId="42" applyNumberFormat="1" applyFont="1" applyFill="1" applyBorder="1" applyAlignment="1">
      <alignment horizontal="right" vertical="center"/>
      <protection/>
    </xf>
    <xf numFmtId="181" fontId="266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3" fillId="39" borderId="103" xfId="38" applyNumberFormat="1" applyFont="1" applyFill="1" applyBorder="1" applyProtection="1">
      <alignment/>
      <protection/>
    </xf>
    <xf numFmtId="190" fontId="269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0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1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2" fillId="48" borderId="12" xfId="34" applyFont="1" applyFill="1" applyBorder="1" applyAlignment="1" applyProtection="1">
      <alignment horizontal="center" vertical="center"/>
      <protection locked="0"/>
    </xf>
    <xf numFmtId="3" fontId="272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1" fillId="39" borderId="0" xfId="34" applyFont="1" applyFill="1" applyAlignment="1">
      <alignment vertical="center"/>
      <protection/>
    </xf>
    <xf numFmtId="0" fontId="271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3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4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5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189" fontId="277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189" fontId="277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8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0" fillId="39" borderId="12" xfId="40" applyNumberFormat="1" applyFont="1" applyFill="1" applyBorder="1" applyAlignment="1" applyProtection="1">
      <alignment horizontal="center" vertical="center"/>
      <protection/>
    </xf>
    <xf numFmtId="186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2" fillId="26" borderId="0" xfId="34" applyFont="1" applyFill="1" applyBorder="1" applyAlignment="1" applyProtection="1" quotePrefix="1">
      <alignment/>
      <protection/>
    </xf>
    <xf numFmtId="0" fontId="281" fillId="26" borderId="0" xfId="37" applyFont="1" applyFill="1" applyBorder="1" applyAlignment="1" applyProtection="1">
      <alignment horizontal="right"/>
      <protection/>
    </xf>
    <xf numFmtId="0" fontId="272" fillId="26" borderId="0" xfId="40" applyFont="1" applyFill="1" applyBorder="1" applyAlignment="1" applyProtection="1">
      <alignment horizontal="right"/>
      <protection/>
    </xf>
    <xf numFmtId="186" fontId="282" fillId="39" borderId="12" xfId="46" applyNumberFormat="1" applyFont="1" applyFill="1" applyBorder="1" applyAlignment="1" applyProtection="1">
      <alignment horizontal="center" vertical="center"/>
      <protection/>
    </xf>
    <xf numFmtId="0" fontId="280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3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1" fillId="26" borderId="0" xfId="37" applyFont="1" applyFill="1" applyBorder="1" applyAlignment="1" applyProtection="1" quotePrefix="1">
      <alignment horizontal="left"/>
      <protection/>
    </xf>
    <xf numFmtId="0" fontId="284" fillId="26" borderId="0" xfId="37" applyFont="1" applyFill="1" applyBorder="1" applyAlignment="1" applyProtection="1">
      <alignment/>
      <protection/>
    </xf>
    <xf numFmtId="179" fontId="285" fillId="39" borderId="12" xfId="34" applyNumberFormat="1" applyFont="1" applyFill="1" applyBorder="1" applyAlignment="1" applyProtection="1">
      <alignment horizontal="center" vertical="center"/>
      <protection/>
    </xf>
    <xf numFmtId="0" fontId="286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7" fillId="42" borderId="126" xfId="37" applyNumberFormat="1" applyFont="1" applyFill="1" applyBorder="1" applyAlignment="1" applyProtection="1" quotePrefix="1">
      <alignment horizontal="center" wrapText="1"/>
      <protection/>
    </xf>
    <xf numFmtId="195" fontId="28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0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7" fillId="42" borderId="132" xfId="37" applyNumberFormat="1" applyFont="1" applyFill="1" applyBorder="1" applyAlignment="1" applyProtection="1" quotePrefix="1">
      <alignment horizontal="center"/>
      <protection/>
    </xf>
    <xf numFmtId="179" fontId="291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0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2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7" fillId="39" borderId="82" xfId="37" applyNumberFormat="1" applyFont="1" applyFill="1" applyBorder="1" applyAlignment="1" applyProtection="1" quotePrefix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6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6" fillId="26" borderId="105" xfId="37" applyNumberFormat="1" applyFont="1" applyFill="1" applyBorder="1" applyAlignment="1" applyProtection="1" quotePrefix="1">
      <alignment/>
      <protection/>
    </xf>
    <xf numFmtId="189" fontId="276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6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3" fillId="65" borderId="159" xfId="37" applyNumberFormat="1" applyFont="1" applyFill="1" applyBorder="1" applyAlignment="1" applyProtection="1">
      <alignment horizontal="center"/>
      <protection/>
    </xf>
    <xf numFmtId="190" fontId="294" fillId="65" borderId="160" xfId="37" applyNumberFormat="1" applyFont="1" applyFill="1" applyBorder="1" applyAlignment="1" applyProtection="1">
      <alignment horizontal="center"/>
      <protection/>
    </xf>
    <xf numFmtId="190" fontId="295" fillId="66" borderId="159" xfId="37" applyNumberFormat="1" applyFont="1" applyFill="1" applyBorder="1" applyAlignment="1" applyProtection="1">
      <alignment horizontal="center"/>
      <protection/>
    </xf>
    <xf numFmtId="190" fontId="296" fillId="66" borderId="160" xfId="37" applyNumberFormat="1" applyFont="1" applyFill="1" applyBorder="1" applyAlignment="1" applyProtection="1">
      <alignment horizontal="center"/>
      <protection/>
    </xf>
    <xf numFmtId="190" fontId="297" fillId="67" borderId="161" xfId="37" applyNumberFormat="1" applyFont="1" applyFill="1" applyBorder="1" applyAlignment="1" applyProtection="1">
      <alignment horizontal="center"/>
      <protection/>
    </xf>
    <xf numFmtId="190" fontId="298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3" fillId="65" borderId="165" xfId="37" applyNumberFormat="1" applyFont="1" applyFill="1" applyBorder="1" applyAlignment="1" applyProtection="1">
      <alignment horizontal="center"/>
      <protection/>
    </xf>
    <xf numFmtId="190" fontId="294" fillId="65" borderId="166" xfId="37" applyNumberFormat="1" applyFont="1" applyFill="1" applyBorder="1" applyAlignment="1" applyProtection="1">
      <alignment horizontal="center"/>
      <protection/>
    </xf>
    <xf numFmtId="190" fontId="295" fillId="66" borderId="165" xfId="37" applyNumberFormat="1" applyFont="1" applyFill="1" applyBorder="1" applyAlignment="1" applyProtection="1">
      <alignment horizontal="center"/>
      <protection/>
    </xf>
    <xf numFmtId="190" fontId="296" fillId="66" borderId="166" xfId="37" applyNumberFormat="1" applyFont="1" applyFill="1" applyBorder="1" applyAlignment="1" applyProtection="1">
      <alignment horizontal="center"/>
      <protection/>
    </xf>
    <xf numFmtId="190" fontId="297" fillId="67" borderId="167" xfId="37" applyNumberFormat="1" applyFont="1" applyFill="1" applyBorder="1" applyAlignment="1" applyProtection="1">
      <alignment horizontal="center"/>
      <protection/>
    </xf>
    <xf numFmtId="190" fontId="298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9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2" fillId="48" borderId="12" xfId="34" applyNumberFormat="1" applyFont="1" applyFill="1" applyBorder="1" applyAlignment="1" applyProtection="1">
      <alignment horizontal="center" vertical="center"/>
      <protection/>
    </xf>
    <xf numFmtId="3" fontId="272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0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1" fillId="39" borderId="91" xfId="34" applyFont="1" applyFill="1" applyBorder="1" applyAlignment="1">
      <alignment horizontal="center" vertical="center" wrapText="1"/>
      <protection/>
    </xf>
    <xf numFmtId="182" fontId="298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1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2" fillId="70" borderId="0" xfId="36" applyFont="1" applyFill="1" applyBorder="1">
      <alignment/>
      <protection/>
    </xf>
    <xf numFmtId="0" fontId="302" fillId="70" borderId="0" xfId="36" applyFont="1" applyFill="1" applyBorder="1" applyAlignment="1">
      <alignment/>
      <protection/>
    </xf>
    <xf numFmtId="0" fontId="302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2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3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3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3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4" fillId="71" borderId="66" xfId="34" applyFont="1" applyFill="1" applyBorder="1">
      <alignment/>
      <protection/>
    </xf>
    <xf numFmtId="49" fontId="303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5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6" fillId="71" borderId="97" xfId="34" applyNumberFormat="1" applyFont="1" applyFill="1" applyBorder="1" applyAlignment="1">
      <alignment horizontal="center"/>
      <protection/>
    </xf>
    <xf numFmtId="182" fontId="307" fillId="71" borderId="61" xfId="34" applyNumberFormat="1" applyFont="1" applyFill="1" applyBorder="1" applyAlignment="1">
      <alignment horizontal="left"/>
      <protection/>
    </xf>
    <xf numFmtId="182" fontId="308" fillId="71" borderId="61" xfId="34" applyNumberFormat="1" applyFont="1" applyFill="1" applyBorder="1" applyAlignment="1">
      <alignment horizontal="left"/>
      <protection/>
    </xf>
    <xf numFmtId="0" fontId="304" fillId="71" borderId="142" xfId="34" applyFont="1" applyFill="1" applyBorder="1">
      <alignment/>
      <protection/>
    </xf>
    <xf numFmtId="49" fontId="309" fillId="71" borderId="64" xfId="34" applyNumberFormat="1" applyFont="1" applyFill="1" applyBorder="1" applyAlignment="1" quotePrefix="1">
      <alignment horizontal="center"/>
      <protection/>
    </xf>
    <xf numFmtId="0" fontId="304" fillId="71" borderId="111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310" fillId="71" borderId="64" xfId="34" applyFont="1" applyFill="1" applyBorder="1">
      <alignment/>
      <protection/>
    </xf>
    <xf numFmtId="0" fontId="304" fillId="71" borderId="64" xfId="34" applyFont="1" applyFill="1" applyBorder="1" applyAlignment="1">
      <alignment horizontal="left"/>
      <protection/>
    </xf>
    <xf numFmtId="0" fontId="302" fillId="0" borderId="0" xfId="36" applyFont="1" applyFill="1" applyBorder="1" quotePrefix="1">
      <alignment/>
      <protection/>
    </xf>
    <xf numFmtId="182" fontId="302" fillId="0" borderId="0" xfId="36" applyNumberFormat="1" applyFont="1" applyFill="1" applyBorder="1">
      <alignment/>
      <protection/>
    </xf>
    <xf numFmtId="0" fontId="304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1" fillId="71" borderId="66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7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9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3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176" xfId="34" applyFont="1" applyFill="1" applyBorder="1" applyAlignment="1">
      <alignment horizontal="left"/>
      <protection/>
    </xf>
    <xf numFmtId="0" fontId="309" fillId="0" borderId="0" xfId="34" applyNumberFormat="1" applyFont="1" applyFill="1" applyBorder="1" applyAlignment="1" quotePrefix="1">
      <alignment horizontal="center"/>
      <protection/>
    </xf>
    <xf numFmtId="0" fontId="313" fillId="0" borderId="0" xfId="34" applyFont="1" applyFill="1" applyBorder="1" applyAlignment="1">
      <alignment horizontal="left"/>
      <protection/>
    </xf>
    <xf numFmtId="0" fontId="302" fillId="70" borderId="12" xfId="36" applyFont="1" applyFill="1" applyBorder="1">
      <alignment/>
      <protection/>
    </xf>
    <xf numFmtId="0" fontId="302" fillId="70" borderId="12" xfId="36" applyFont="1" applyFill="1" applyBorder="1" applyAlignment="1">
      <alignment/>
      <protection/>
    </xf>
    <xf numFmtId="0" fontId="302" fillId="73" borderId="12" xfId="36" applyFont="1" applyFill="1" applyBorder="1">
      <alignment/>
      <protection/>
    </xf>
    <xf numFmtId="0" fontId="302" fillId="0" borderId="12" xfId="36" applyFont="1" applyFill="1" applyBorder="1">
      <alignment/>
      <protection/>
    </xf>
    <xf numFmtId="14" fontId="302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6" fillId="71" borderId="97" xfId="34" applyNumberFormat="1" applyFont="1" applyFill="1" applyBorder="1" applyAlignment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309" fillId="71" borderId="63" xfId="34" applyNumberFormat="1" applyFont="1" applyFill="1" applyBorder="1" applyAlignment="1" quotePrefix="1">
      <alignment horizontal="center"/>
      <protection/>
    </xf>
    <xf numFmtId="49" fontId="303" fillId="71" borderId="63" xfId="34" applyNumberFormat="1" applyFont="1" applyFill="1" applyBorder="1" applyAlignment="1" quotePrefix="1">
      <alignment horizontal="center"/>
      <protection/>
    </xf>
    <xf numFmtId="49" fontId="309" fillId="71" borderId="176" xfId="34" applyNumberFormat="1" applyFont="1" applyFill="1" applyBorder="1" applyAlignment="1" quotePrefix="1">
      <alignment horizontal="center"/>
      <protection/>
    </xf>
    <xf numFmtId="49" fontId="303" fillId="71" borderId="129" xfId="34" applyNumberFormat="1" applyFont="1" applyFill="1" applyBorder="1" applyAlignment="1" quotePrefix="1">
      <alignment horizontal="center"/>
      <protection/>
    </xf>
    <xf numFmtId="49" fontId="309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49" fontId="298" fillId="39" borderId="13" xfId="34" applyNumberFormat="1" applyFont="1" applyFill="1" applyBorder="1" applyAlignment="1" applyProtection="1">
      <alignment horizontal="center" vertical="center" wrapText="1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1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7" fillId="74" borderId="0" xfId="36" applyFill="1">
      <alignment/>
      <protection/>
    </xf>
    <xf numFmtId="0" fontId="217" fillId="74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45" borderId="23" xfId="34" applyNumberFormat="1" applyFont="1" applyFill="1" applyBorder="1" applyAlignment="1" applyProtection="1">
      <alignment horizontal="center" vertical="center"/>
      <protection/>
    </xf>
    <xf numFmtId="188" fontId="243" fillId="45" borderId="92" xfId="34" applyNumberFormat="1" applyFont="1" applyFill="1" applyBorder="1" applyAlignment="1" applyProtection="1">
      <alignment horizontal="center" vertical="center"/>
      <protection/>
    </xf>
    <xf numFmtId="188" fontId="243" fillId="45" borderId="177" xfId="34" applyNumberFormat="1" applyFont="1" applyFill="1" applyBorder="1" applyAlignment="1" applyProtection="1">
      <alignment horizontal="center" vertical="center"/>
      <protection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5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/>
      <protection/>
    </xf>
    <xf numFmtId="38" fontId="316" fillId="45" borderId="47" xfId="47" applyNumberFormat="1" applyFont="1" applyFill="1" applyBorder="1" applyAlignment="1" applyProtection="1">
      <alignment/>
      <protection/>
    </xf>
    <xf numFmtId="38" fontId="316" fillId="45" borderId="147" xfId="4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8" fillId="45" borderId="66" xfId="37" applyNumberFormat="1" applyFont="1" applyFill="1" applyBorder="1" applyAlignment="1" applyProtection="1">
      <alignment/>
      <protection/>
    </xf>
    <xf numFmtId="197" fontId="318" fillId="45" borderId="145" xfId="3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 horizontal="center"/>
      <protection/>
    </xf>
    <xf numFmtId="38" fontId="316" fillId="45" borderId="47" xfId="47" applyNumberFormat="1" applyFont="1" applyFill="1" applyBorder="1" applyAlignment="1" applyProtection="1">
      <alignment horizontal="center"/>
      <protection/>
    </xf>
    <xf numFmtId="38" fontId="316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3" fillId="45" borderId="178" xfId="34" applyNumberFormat="1" applyFont="1" applyFill="1" applyBorder="1" applyAlignment="1" applyProtection="1">
      <alignment horizontal="center" vertical="center"/>
      <protection/>
    </xf>
    <xf numFmtId="3" fontId="255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1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1" fillId="39" borderId="0" xfId="34" applyNumberFormat="1" applyFont="1" applyFill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2" fillId="39" borderId="109" xfId="34" applyFont="1" applyFill="1" applyBorder="1" applyAlignment="1" applyProtection="1" quotePrefix="1">
      <alignment horizontal="center" vertical="center"/>
      <protection/>
    </xf>
    <xf numFmtId="0" fontId="272" fillId="39" borderId="25" xfId="34" applyFont="1" applyFill="1" applyBorder="1" applyAlignment="1" applyProtection="1" quotePrefix="1">
      <alignment horizontal="center" vertical="center"/>
      <protection/>
    </xf>
    <xf numFmtId="0" fontId="272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79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79" fillId="39" borderId="25" xfId="46" applyFont="1" applyFill="1" applyBorder="1" applyAlignment="1" applyProtection="1">
      <alignment horizontal="center"/>
      <protection/>
    </xf>
    <xf numFmtId="0" fontId="279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4" fontId="281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3" fontId="270" fillId="26" borderId="109" xfId="34" applyNumberFormat="1" applyFont="1" applyFill="1" applyBorder="1" applyAlignment="1" applyProtection="1">
      <alignment horizontal="center" vertical="center"/>
      <protection locked="0"/>
    </xf>
    <xf numFmtId="3" fontId="270" fillId="26" borderId="25" xfId="34" applyNumberFormat="1" applyFont="1" applyFill="1" applyBorder="1" applyAlignment="1" applyProtection="1">
      <alignment horizontal="center" vertical="center"/>
      <protection locked="0"/>
    </xf>
    <xf numFmtId="3" fontId="270" fillId="26" borderId="13" xfId="34" applyNumberFormat="1" applyFont="1" applyFill="1" applyBorder="1" applyAlignment="1" applyProtection="1">
      <alignment horizontal="center" vertical="center"/>
      <protection locked="0"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7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7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272" fillId="26" borderId="109" xfId="34" applyFont="1" applyFill="1" applyBorder="1" applyAlignment="1" applyProtection="1">
      <alignment vertical="center" wrapText="1"/>
      <protection/>
    </xf>
    <xf numFmtId="0" fontId="272" fillId="26" borderId="25" xfId="34" applyFont="1" applyFill="1" applyBorder="1" applyAlignment="1" applyProtection="1">
      <alignment vertical="center" wrapText="1"/>
      <protection/>
    </xf>
    <xf numFmtId="0" fontId="272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0" fillId="42" borderId="14" xfId="34" applyFont="1" applyFill="1" applyBorder="1" applyAlignment="1" applyProtection="1">
      <alignment horizontal="center" vertical="center"/>
      <protection/>
    </xf>
    <xf numFmtId="0" fontId="300" fillId="42" borderId="15" xfId="34" applyFont="1" applyFill="1" applyBorder="1" applyAlignment="1" applyProtection="1">
      <alignment horizontal="center" vertical="center"/>
      <protection/>
    </xf>
    <xf numFmtId="0" fontId="300" fillId="42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8" fillId="49" borderId="14" xfId="0" applyFont="1" applyFill="1" applyBorder="1" applyAlignment="1" applyProtection="1">
      <alignment horizontal="center" vertical="center"/>
      <protection/>
    </xf>
    <xf numFmtId="0" fontId="288" fillId="49" borderId="15" xfId="0" applyFont="1" applyFill="1" applyBorder="1" applyAlignment="1" applyProtection="1">
      <alignment horizontal="center" vertical="center"/>
      <protection/>
    </xf>
    <xf numFmtId="0" fontId="288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5" fillId="52" borderId="14" xfId="34" applyFont="1" applyFill="1" applyBorder="1" applyAlignment="1" applyProtection="1">
      <alignment horizontal="center" vertical="center"/>
      <protection/>
    </xf>
    <xf numFmtId="0" fontId="325" fillId="52" borderId="15" xfId="34" applyFont="1" applyFill="1" applyBorder="1" applyAlignment="1" applyProtection="1">
      <alignment horizontal="center" vertical="center"/>
      <protection/>
    </xf>
    <xf numFmtId="0" fontId="325" fillId="52" borderId="16" xfId="34" applyFont="1" applyFill="1" applyBorder="1" applyAlignment="1" applyProtection="1">
      <alignment horizontal="center" vertical="center"/>
      <protection/>
    </xf>
    <xf numFmtId="0" fontId="272" fillId="26" borderId="109" xfId="34" applyFont="1" applyFill="1" applyBorder="1" applyAlignment="1" applyProtection="1">
      <alignment horizontal="center" vertical="center" wrapText="1"/>
      <protection/>
    </xf>
    <xf numFmtId="0" fontId="272" fillId="26" borderId="25" xfId="34" applyFont="1" applyFill="1" applyBorder="1" applyAlignment="1" applyProtection="1">
      <alignment horizontal="center" vertical="center" wrapText="1"/>
      <protection/>
    </xf>
    <xf numFmtId="0" fontId="272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1">
        <f>+OTCHET!B9</f>
        <v>0</v>
      </c>
      <c r="C2" s="1722"/>
      <c r="D2" s="1723"/>
      <c r="E2" s="1008"/>
      <c r="F2" s="1009">
        <f>+OTCHET!H9</f>
        <v>0</v>
      </c>
      <c r="G2" s="1010" t="str">
        <f>+OTCHET!F12</f>
        <v>5606</v>
      </c>
      <c r="H2" s="1011"/>
      <c r="I2" s="1724">
        <f>+OTCHET!H607</f>
        <v>0</v>
      </c>
      <c r="J2" s="1725"/>
      <c r="K2" s="1002"/>
      <c r="L2" s="1726">
        <f>OTCHET!H605</f>
        <v>0</v>
      </c>
      <c r="M2" s="1727"/>
      <c r="N2" s="1728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981</v>
      </c>
      <c r="T2" s="1729">
        <f>+OTCHET!I9</f>
        <v>0</v>
      </c>
      <c r="U2" s="173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31" t="s">
        <v>984</v>
      </c>
      <c r="T4" s="1731"/>
      <c r="U4" s="173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44742</v>
      </c>
      <c r="M6" s="1008"/>
      <c r="N6" s="1033" t="s">
        <v>986</v>
      </c>
      <c r="O6" s="997"/>
      <c r="P6" s="1034">
        <f>OTCHET!F9</f>
        <v>44742</v>
      </c>
      <c r="Q6" s="1033" t="s">
        <v>986</v>
      </c>
      <c r="R6" s="1035"/>
      <c r="S6" s="1732">
        <f>+Q4</f>
        <v>2022</v>
      </c>
      <c r="T6" s="1732"/>
      <c r="U6" s="173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12" t="s">
        <v>963</v>
      </c>
      <c r="T8" s="1713"/>
      <c r="U8" s="1714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44742</v>
      </c>
      <c r="H9" s="1008"/>
      <c r="I9" s="1058">
        <f>+L4</f>
        <v>2022</v>
      </c>
      <c r="J9" s="1059">
        <f>+L6</f>
        <v>44742</v>
      </c>
      <c r="K9" s="1060"/>
      <c r="L9" s="1061">
        <f>+L6</f>
        <v>44742</v>
      </c>
      <c r="M9" s="1060"/>
      <c r="N9" s="1062">
        <f>+L6</f>
        <v>44742</v>
      </c>
      <c r="O9" s="1063"/>
      <c r="P9" s="1064">
        <f>+L4</f>
        <v>2022</v>
      </c>
      <c r="Q9" s="1062">
        <f>+L6</f>
        <v>44742</v>
      </c>
      <c r="R9" s="1035"/>
      <c r="S9" s="1715" t="s">
        <v>964</v>
      </c>
      <c r="T9" s="1716"/>
      <c r="U9" s="1717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1001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7" t="s">
        <v>1982</v>
      </c>
      <c r="T14" s="1668"/>
      <c r="U14" s="1669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8" t="s">
        <v>1981</v>
      </c>
      <c r="T15" s="1719"/>
      <c r="U15" s="172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7" t="s">
        <v>1003</v>
      </c>
      <c r="T16" s="1668"/>
      <c r="U16" s="1669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7" t="s">
        <v>1005</v>
      </c>
      <c r="T17" s="1668"/>
      <c r="U17" s="1669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7" t="s">
        <v>1007</v>
      </c>
      <c r="T18" s="1668"/>
      <c r="U18" s="1669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7" t="s">
        <v>1009</v>
      </c>
      <c r="T19" s="1668"/>
      <c r="U19" s="1669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7" t="s">
        <v>1011</v>
      </c>
      <c r="T20" s="1668"/>
      <c r="U20" s="1669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7" t="s">
        <v>1013</v>
      </c>
      <c r="T21" s="1668"/>
      <c r="U21" s="1669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7" t="s">
        <v>1983</v>
      </c>
      <c r="T22" s="1698"/>
      <c r="U22" s="1699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2" t="s">
        <v>1016</v>
      </c>
      <c r="T23" s="1683"/>
      <c r="U23" s="1684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6" t="s">
        <v>1019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7" t="s">
        <v>1021</v>
      </c>
      <c r="T26" s="1668"/>
      <c r="U26" s="1669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7" t="s">
        <v>1023</v>
      </c>
      <c r="T27" s="1698"/>
      <c r="U27" s="1699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2" t="s">
        <v>1025</v>
      </c>
      <c r="T28" s="1683"/>
      <c r="U28" s="1684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2" t="s">
        <v>1032</v>
      </c>
      <c r="T35" s="1683"/>
      <c r="U35" s="1684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9" t="s">
        <v>1034</v>
      </c>
      <c r="T36" s="1710"/>
      <c r="U36" s="1711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3" t="s">
        <v>1036</v>
      </c>
      <c r="T37" s="1704"/>
      <c r="U37" s="1705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6" t="s">
        <v>1038</v>
      </c>
      <c r="T38" s="1707"/>
      <c r="U38" s="1708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2" t="s">
        <v>1040</v>
      </c>
      <c r="T40" s="1683"/>
      <c r="U40" s="1684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6" t="s">
        <v>1043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7" t="s">
        <v>1045</v>
      </c>
      <c r="T43" s="1668"/>
      <c r="U43" s="1669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7" t="s">
        <v>1046</v>
      </c>
      <c r="T44" s="1668"/>
      <c r="U44" s="1669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7" t="s">
        <v>1048</v>
      </c>
      <c r="T45" s="1698"/>
      <c r="U45" s="1699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2" t="s">
        <v>1050</v>
      </c>
      <c r="T46" s="1683"/>
      <c r="U46" s="1684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4" t="s">
        <v>1052</v>
      </c>
      <c r="T48" s="1695"/>
      <c r="U48" s="1696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6" t="s">
        <v>1056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7" t="s">
        <v>1058</v>
      </c>
      <c r="T52" s="1668"/>
      <c r="U52" s="1669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7" t="s">
        <v>1060</v>
      </c>
      <c r="T53" s="1668"/>
      <c r="U53" s="1669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7" t="s">
        <v>1062</v>
      </c>
      <c r="T54" s="1668"/>
      <c r="U54" s="1669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7" t="s">
        <v>1064</v>
      </c>
      <c r="T55" s="1698"/>
      <c r="U55" s="1699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2" t="s">
        <v>1066</v>
      </c>
      <c r="T56" s="1683"/>
      <c r="U56" s="1684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1069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7" t="s">
        <v>1071</v>
      </c>
      <c r="T59" s="1668"/>
      <c r="U59" s="1669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7" t="s">
        <v>1073</v>
      </c>
      <c r="T60" s="1668"/>
      <c r="U60" s="1669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7" t="s">
        <v>1075</v>
      </c>
      <c r="T61" s="1698"/>
      <c r="U61" s="1699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2" t="s">
        <v>1079</v>
      </c>
      <c r="T63" s="1683"/>
      <c r="U63" s="1684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1082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7" t="s">
        <v>1084</v>
      </c>
      <c r="T66" s="1668"/>
      <c r="U66" s="1669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2" t="s">
        <v>1086</v>
      </c>
      <c r="T67" s="1683"/>
      <c r="U67" s="1684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1089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7" t="s">
        <v>1091</v>
      </c>
      <c r="T70" s="1668"/>
      <c r="U70" s="1669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2" t="s">
        <v>1093</v>
      </c>
      <c r="T71" s="1683"/>
      <c r="U71" s="1684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1096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7" t="s">
        <v>1098</v>
      </c>
      <c r="T74" s="1668"/>
      <c r="U74" s="1669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2" t="s">
        <v>1100</v>
      </c>
      <c r="T75" s="1683"/>
      <c r="U75" s="1684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5" t="s">
        <v>1102</v>
      </c>
      <c r="T77" s="1686"/>
      <c r="U77" s="1687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6" t="s">
        <v>1105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7" t="s">
        <v>1107</v>
      </c>
      <c r="T80" s="1668"/>
      <c r="U80" s="1669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3" t="s">
        <v>1109</v>
      </c>
      <c r="T81" s="1674"/>
      <c r="U81" s="1675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0">
        <f>+IF(+SUM(F82:N82)=0,0,"Контрола: дефицит/излишък = финансиране с обратен знак (Г. + Д. = 0)")</f>
        <v>0</v>
      </c>
      <c r="C82" s="1701"/>
      <c r="D82" s="1702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1115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7" t="s">
        <v>1117</v>
      </c>
      <c r="T88" s="1668"/>
      <c r="U88" s="1669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2" t="s">
        <v>1119</v>
      </c>
      <c r="T89" s="1683"/>
      <c r="U89" s="1684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1122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7" t="s">
        <v>1124</v>
      </c>
      <c r="T92" s="1668"/>
      <c r="U92" s="1669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7" t="s">
        <v>1126</v>
      </c>
      <c r="T93" s="1668"/>
      <c r="U93" s="1669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7" t="s">
        <v>1128</v>
      </c>
      <c r="T94" s="1698"/>
      <c r="U94" s="1699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2" t="s">
        <v>1130</v>
      </c>
      <c r="T95" s="1683"/>
      <c r="U95" s="1684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1133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7" t="s">
        <v>1135</v>
      </c>
      <c r="T98" s="1668"/>
      <c r="U98" s="1669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2" t="s">
        <v>1137</v>
      </c>
      <c r="T99" s="1683"/>
      <c r="U99" s="1684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4" t="s">
        <v>1139</v>
      </c>
      <c r="T101" s="1695"/>
      <c r="U101" s="1696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1143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7" t="s">
        <v>1145</v>
      </c>
      <c r="T105" s="1668"/>
      <c r="U105" s="1669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2" t="s">
        <v>1147</v>
      </c>
      <c r="T106" s="1683"/>
      <c r="U106" s="1684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8" t="s">
        <v>1150</v>
      </c>
      <c r="T108" s="1689"/>
      <c r="U108" s="169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1" t="s">
        <v>1152</v>
      </c>
      <c r="T109" s="1692"/>
      <c r="U109" s="169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2" t="s">
        <v>1154</v>
      </c>
      <c r="T110" s="1683"/>
      <c r="U110" s="1684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1157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7" t="s">
        <v>1159</v>
      </c>
      <c r="T113" s="1668"/>
      <c r="U113" s="1669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2" t="s">
        <v>1161</v>
      </c>
      <c r="T114" s="1683"/>
      <c r="U114" s="1684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1164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7" t="s">
        <v>1166</v>
      </c>
      <c r="T117" s="1668"/>
      <c r="U117" s="1669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2" t="s">
        <v>1168</v>
      </c>
      <c r="T118" s="1683"/>
      <c r="U118" s="1684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5" t="s">
        <v>1170</v>
      </c>
      <c r="T120" s="1686"/>
      <c r="U120" s="1687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1173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7" t="s">
        <v>1177</v>
      </c>
      <c r="T124" s="1668"/>
      <c r="U124" s="1669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0" t="s">
        <v>1179</v>
      </c>
      <c r="T126" s="1671"/>
      <c r="U126" s="167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3" t="s">
        <v>1181</v>
      </c>
      <c r="T127" s="1674"/>
      <c r="U127" s="1675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1184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7" t="s">
        <v>1186</v>
      </c>
      <c r="T130" s="1668"/>
      <c r="U130" s="1669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79" t="s">
        <v>1188</v>
      </c>
      <c r="T131" s="1680"/>
      <c r="U131" s="1681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1" t="s">
        <v>1190</v>
      </c>
      <c r="T132" s="1662"/>
      <c r="U132" s="166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4">
        <f>+IF(+SUM(F133:N133)=0,0,"Контрола: дефицит/излишък = финансиране с обратен знак (Г. + Д. = 0)")</f>
        <v>0</v>
      </c>
      <c r="C133" s="1664"/>
      <c r="D133" s="166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665"/>
      <c r="G134" s="1665"/>
      <c r="H134" s="1008"/>
      <c r="I134" s="1293" t="s">
        <v>1193</v>
      </c>
      <c r="J134" s="1294"/>
      <c r="K134" s="1008"/>
      <c r="L134" s="1665"/>
      <c r="M134" s="1665"/>
      <c r="N134" s="1665"/>
      <c r="O134" s="1288"/>
      <c r="P134" s="1666"/>
      <c r="Q134" s="166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958</v>
      </c>
      <c r="F11" s="696">
        <f>OTCHET!F9</f>
        <v>44742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3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5" t="str">
        <f>CONCATENATE("Годишен         уточнен план                           ",OTCHET!$C$3," г.")</f>
        <v>Годишен         уточнен план                           2022 г.</v>
      </c>
      <c r="F17" s="1737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6"/>
      <c r="F18" s="1738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9" t="s">
        <v>975</v>
      </c>
      <c r="H108" s="173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0">
        <f>+OTCHET!D603</f>
        <v>0</v>
      </c>
      <c r="F110" s="174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0">
        <f>+OTCHET!G600</f>
        <v>0</v>
      </c>
      <c r="F114" s="1740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0" t="s">
        <v>2084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5" t="str">
        <f>VLOOKUP(E15,SMETKA,2,FALSE)</f>
        <v>ОТЧЕТНИ ДАННИ ПО ЕБК ЗА СМЕТКИТЕ ЗА СРЕДСТВАТА ОТ ЕВРОПЕЙСКИЯ СЪЮЗ - ДМП</v>
      </c>
      <c r="C7" s="1816"/>
      <c r="D7" s="181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7"/>
      <c r="C9" s="1818"/>
      <c r="D9" s="1819"/>
      <c r="E9" s="115">
        <f>DATE($C$3,1,1)</f>
        <v>44562</v>
      </c>
      <c r="F9" s="116">
        <v>44742</v>
      </c>
      <c r="G9" s="113"/>
      <c r="H9" s="1404"/>
      <c r="I9" s="1749"/>
      <c r="J9" s="1750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751" t="s">
        <v>957</v>
      </c>
      <c r="J10" s="175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2"/>
      <c r="J11" s="1752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Криводол</v>
      </c>
      <c r="C12" s="1780"/>
      <c r="D12" s="1781"/>
      <c r="E12" s="118" t="s">
        <v>951</v>
      </c>
      <c r="F12" s="1571" t="s">
        <v>1409</v>
      </c>
      <c r="G12" s="113"/>
      <c r="H12" s="114"/>
      <c r="I12" s="1752"/>
      <c r="J12" s="1752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20" t="str">
        <f>CONCATENATE("Уточнен план ",$C$3," - ПРИХОДИ")</f>
        <v>Уточнен план 2022 - ПРИХОДИ</v>
      </c>
      <c r="F19" s="1821"/>
      <c r="G19" s="1821"/>
      <c r="H19" s="1822"/>
      <c r="I19" s="1826" t="str">
        <f>CONCATENATE("Отчет ",$C$3," - ПРИХОДИ")</f>
        <v>Отчет 2022 - ПРИХОДИ</v>
      </c>
      <c r="J19" s="1827"/>
      <c r="K19" s="1827"/>
      <c r="L19" s="182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3" t="s">
        <v>465</v>
      </c>
      <c r="D22" s="181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3" t="s">
        <v>467</v>
      </c>
      <c r="D28" s="1814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3" t="s">
        <v>126</v>
      </c>
      <c r="D33" s="1814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3" t="s">
        <v>121</v>
      </c>
      <c r="D39" s="1814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6"/>
      <c r="H91" s="154">
        <v>0</v>
      </c>
      <c r="I91" s="152"/>
      <c r="J91" s="1656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1" t="str">
        <f>$B$7</f>
        <v>ОТЧЕТНИ ДАННИ ПО ЕБК ЗА СМЕТКИТЕ ЗА СРЕДСТВАТА ОТ ЕВРОПЕЙСКИЯ СЪЮЗ - ДМП</v>
      </c>
      <c r="C174" s="1812"/>
      <c r="D174" s="181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6">
        <f>$B$9</f>
        <v>0</v>
      </c>
      <c r="C176" s="1777"/>
      <c r="D176" s="1778"/>
      <c r="E176" s="115">
        <f>$E$9</f>
        <v>44562</v>
      </c>
      <c r="F176" s="226">
        <f>$F$9</f>
        <v>44742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9" t="str">
        <f>$B$12</f>
        <v>Криводол</v>
      </c>
      <c r="C179" s="1780"/>
      <c r="D179" s="1781"/>
      <c r="E179" s="231" t="s">
        <v>879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20" t="str">
        <f>CONCATENATE("Уточнен план ",$C$3," - РАЗХОДИ - рекапитулация")</f>
        <v>Уточнен план 2022 - РАЗХОДИ - рекапитулация</v>
      </c>
      <c r="F183" s="1821"/>
      <c r="G183" s="1821"/>
      <c r="H183" s="1822"/>
      <c r="I183" s="1829" t="str">
        <f>CONCATENATE("Отчет ",$C$3," - РАЗХОДИ - рекапитулация")</f>
        <v>Отчет 2022 - РАЗХОДИ - рекапитулация</v>
      </c>
      <c r="J183" s="1830"/>
      <c r="K183" s="1830"/>
      <c r="L183" s="183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9" t="s">
        <v>733</v>
      </c>
      <c r="D187" s="181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5" t="s">
        <v>736</v>
      </c>
      <c r="D190" s="180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7" t="s">
        <v>192</v>
      </c>
      <c r="D196" s="180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3" t="s">
        <v>197</v>
      </c>
      <c r="D204" s="180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5" t="s">
        <v>198</v>
      </c>
      <c r="D205" s="180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9" t="s">
        <v>269</v>
      </c>
      <c r="D223" s="180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9" t="s">
        <v>711</v>
      </c>
      <c r="D227" s="180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9" t="s">
        <v>217</v>
      </c>
      <c r="D233" s="180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9" t="s">
        <v>219</v>
      </c>
      <c r="D236" s="180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1" t="s">
        <v>220</v>
      </c>
      <c r="D237" s="180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1" t="s">
        <v>221</v>
      </c>
      <c r="D238" s="180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1" t="s">
        <v>1646</v>
      </c>
      <c r="D239" s="180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9" t="s">
        <v>222</v>
      </c>
      <c r="D240" s="180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9" t="s">
        <v>231</v>
      </c>
      <c r="D255" s="180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9" t="s">
        <v>232</v>
      </c>
      <c r="D256" s="180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9" t="s">
        <v>233</v>
      </c>
      <c r="D257" s="180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9" t="s">
        <v>234</v>
      </c>
      <c r="D258" s="180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9" t="s">
        <v>1651</v>
      </c>
      <c r="D265" s="180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9" t="s">
        <v>1648</v>
      </c>
      <c r="D269" s="180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9" t="s">
        <v>1649</v>
      </c>
      <c r="D270" s="180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1" t="s">
        <v>244</v>
      </c>
      <c r="D271" s="180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9" t="s">
        <v>270</v>
      </c>
      <c r="D272" s="180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7" t="s">
        <v>245</v>
      </c>
      <c r="D275" s="179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7" t="s">
        <v>246</v>
      </c>
      <c r="D276" s="179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7" t="s">
        <v>617</v>
      </c>
      <c r="D284" s="179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7" t="s">
        <v>675</v>
      </c>
      <c r="D287" s="179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9" t="s">
        <v>676</v>
      </c>
      <c r="D288" s="180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903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684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87"/>
      <c r="D306" s="178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6"/>
      <c r="C308" s="1787"/>
      <c r="D308" s="178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6"/>
      <c r="C311" s="1787"/>
      <c r="D311" s="178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8"/>
      <c r="C344" s="1788"/>
      <c r="D344" s="178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1" t="str">
        <f>$B$7</f>
        <v>ОТЧЕТНИ ДАННИ ПО ЕБК ЗА СМЕТКИТЕ ЗА СРЕДСТВАТА ОТ ЕВРОПЕЙСКИЯ СЪЮЗ - ДМП</v>
      </c>
      <c r="C348" s="1791"/>
      <c r="D348" s="179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6">
        <f>$B$9</f>
        <v>0</v>
      </c>
      <c r="C350" s="1777"/>
      <c r="D350" s="1778"/>
      <c r="E350" s="115">
        <f>$E$9</f>
        <v>44562</v>
      </c>
      <c r="F350" s="407">
        <f>$F$9</f>
        <v>44742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9" t="str">
        <f>$B$12</f>
        <v>Криводол</v>
      </c>
      <c r="C353" s="1780"/>
      <c r="D353" s="1781"/>
      <c r="E353" s="410" t="s">
        <v>879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32" t="str">
        <f>CONCATENATE("Уточнен план ",$C$3," - ТРАНСФЕРИ и ВРЕМ. БЕЗЛ. ЗАЕМИ")</f>
        <v>Уточнен план 2022 - ТРАНСФЕРИ и ВРЕМ. БЕЗЛ. ЗАЕМИ</v>
      </c>
      <c r="F357" s="1833"/>
      <c r="G357" s="1833"/>
      <c r="H357" s="1834"/>
      <c r="I357" s="1835" t="str">
        <f>CONCATENATE("Отчет ",$C$3," - ТРАНСФЕРИ и ВРЕМ. БЕЗЛ. ЗАЕМИ")</f>
        <v>Отчет 2022 - ТРАНСФЕРИ и ВРЕМ. БЕЗЛ. ЗАЕМИ</v>
      </c>
      <c r="J357" s="1836"/>
      <c r="K357" s="1836"/>
      <c r="L357" s="183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9" t="s">
        <v>273</v>
      </c>
      <c r="D361" s="1790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3" t="s">
        <v>284</v>
      </c>
      <c r="D375" s="1754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3" t="s">
        <v>306</v>
      </c>
      <c r="D383" s="1754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3" t="s">
        <v>250</v>
      </c>
      <c r="D388" s="1754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2"/>
      <c r="G389" s="1603"/>
      <c r="H389" s="154">
        <v>0</v>
      </c>
      <c r="I389" s="152"/>
      <c r="J389" s="160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603"/>
      <c r="H390" s="468">
        <v>0</v>
      </c>
      <c r="I390" s="173"/>
      <c r="J390" s="1603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3" t="s">
        <v>251</v>
      </c>
      <c r="D391" s="1754"/>
      <c r="E391" s="1367">
        <f aca="true" t="shared" si="87" ref="E391:L391">SUM(E392:E395)</f>
        <v>0</v>
      </c>
      <c r="F391" s="1655">
        <f t="shared" si="87"/>
        <v>0</v>
      </c>
      <c r="G391" s="1655">
        <f t="shared" si="87"/>
        <v>0</v>
      </c>
      <c r="H391" s="1655">
        <f t="shared" si="87"/>
        <v>0</v>
      </c>
      <c r="I391" s="1655">
        <f t="shared" si="87"/>
        <v>0</v>
      </c>
      <c r="J391" s="1655">
        <f t="shared" si="87"/>
        <v>0</v>
      </c>
      <c r="K391" s="1655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1654">
        <v>0</v>
      </c>
      <c r="H392" s="154">
        <v>0</v>
      </c>
      <c r="I392" s="484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1654">
        <v>0</v>
      </c>
      <c r="H393" s="160">
        <v>0</v>
      </c>
      <c r="I393" s="484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1654">
        <v>0</v>
      </c>
      <c r="H394" s="160">
        <v>0</v>
      </c>
      <c r="I394" s="484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6">
        <v>0</v>
      </c>
      <c r="G395" s="1654">
        <v>0</v>
      </c>
      <c r="H395" s="175">
        <v>0</v>
      </c>
      <c r="I395" s="486">
        <v>0</v>
      </c>
      <c r="J395" s="1654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3" t="s">
        <v>253</v>
      </c>
      <c r="D396" s="1754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3" t="s">
        <v>254</v>
      </c>
      <c r="D399" s="1754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2"/>
      <c r="G400" s="1602"/>
      <c r="H400" s="154">
        <v>0</v>
      </c>
      <c r="I400" s="152"/>
      <c r="J400" s="1602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466"/>
      <c r="G401" s="1653"/>
      <c r="H401" s="468">
        <v>0</v>
      </c>
      <c r="I401" s="466"/>
      <c r="J401" s="1653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3" t="s">
        <v>910</v>
      </c>
      <c r="D402" s="1754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3" t="s">
        <v>670</v>
      </c>
      <c r="D405" s="1754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3" t="s">
        <v>671</v>
      </c>
      <c r="D406" s="1754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3" t="s">
        <v>689</v>
      </c>
      <c r="D409" s="1754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3" t="s">
        <v>257</v>
      </c>
      <c r="D412" s="1754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3" t="s">
        <v>756</v>
      </c>
      <c r="D422" s="1754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3" t="s">
        <v>694</v>
      </c>
      <c r="D423" s="1754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3" t="s">
        <v>258</v>
      </c>
      <c r="D424" s="1754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3" t="s">
        <v>673</v>
      </c>
      <c r="D425" s="1754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3" t="s">
        <v>914</v>
      </c>
      <c r="D426" s="1754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2" t="str">
        <f>$B$7</f>
        <v>ОТЧЕТНИ ДАННИ ПО ЕБК ЗА СМЕТКИТЕ ЗА СРЕДСТВАТА ОТ ЕВРОПЕЙСКИЯ СЪЮЗ - ДМП</v>
      </c>
      <c r="C433" s="1783"/>
      <c r="D433" s="178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6">
        <f>$B$9</f>
        <v>0</v>
      </c>
      <c r="C435" s="1777"/>
      <c r="D435" s="1778"/>
      <c r="E435" s="115">
        <f>$E$9</f>
        <v>44562</v>
      </c>
      <c r="F435" s="407">
        <f>$F$9</f>
        <v>44742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9" t="str">
        <f>$B$12</f>
        <v>Криводол</v>
      </c>
      <c r="C438" s="1780"/>
      <c r="D438" s="1781"/>
      <c r="E438" s="410" t="s">
        <v>879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20" t="str">
        <f>CONCATENATE("Уточнен план ",$C$3," - БЮДЖЕТНО САЛДО")</f>
        <v>Уточнен план 2022 - БЮДЖЕТНО САЛДО</v>
      </c>
      <c r="F442" s="1821"/>
      <c r="G442" s="1821"/>
      <c r="H442" s="1822"/>
      <c r="I442" s="1838" t="str">
        <f>CONCATENATE("Отчет ",$C$3," - БЮДЖЕТНО САЛДО")</f>
        <v>Отчет 2022 - БЮДЖЕТНО САЛДО</v>
      </c>
      <c r="J442" s="1839"/>
      <c r="K442" s="1839"/>
      <c r="L442" s="184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4" t="str">
        <f>$B$7</f>
        <v>ОТЧЕТНИ ДАННИ ПО ЕБК ЗА СМЕТКИТЕ ЗА СРЕДСТВАТА ОТ ЕВРОПЕЙСКИЯ СЪЮЗ - ДМП</v>
      </c>
      <c r="C449" s="1785"/>
      <c r="D449" s="178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6">
        <f>$B$9</f>
        <v>0</v>
      </c>
      <c r="C451" s="1777"/>
      <c r="D451" s="1778"/>
      <c r="E451" s="115">
        <f>$E$9</f>
        <v>44562</v>
      </c>
      <c r="F451" s="407">
        <f>$F$9</f>
        <v>44742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9" t="str">
        <f>$B$12</f>
        <v>Криводол</v>
      </c>
      <c r="C454" s="1780"/>
      <c r="D454" s="1781"/>
      <c r="E454" s="410" t="s">
        <v>879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3" t="str">
        <f>CONCATENATE("Уточнен план ",$C$3," - ФИНАНСИРАНЕ НА БЮДЖЕТНО САЛДО")</f>
        <v>Уточнен план 2022 - ФИНАНСИРАНЕ НА БЮДЖЕТНО САЛДО</v>
      </c>
      <c r="F458" s="1824"/>
      <c r="G458" s="1824"/>
      <c r="H458" s="1825"/>
      <c r="I458" s="1841" t="str">
        <f>CONCATENATE("Отчет ",$C$3," -ФИНАНСИРАНЕ НА БЮДЖЕТНО САЛДО")</f>
        <v>Отчет 2022 -ФИНАНСИРАНЕ НА БЮДЖЕТНО САЛДО</v>
      </c>
      <c r="J458" s="1842"/>
      <c r="K458" s="1842"/>
      <c r="L458" s="184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8" t="s">
        <v>757</v>
      </c>
      <c r="D461" s="1769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3" t="s">
        <v>760</v>
      </c>
      <c r="D465" s="176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3" t="s">
        <v>1944</v>
      </c>
      <c r="D468" s="176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8" t="s">
        <v>763</v>
      </c>
      <c r="D471" s="1769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4" t="s">
        <v>770</v>
      </c>
      <c r="D478" s="176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6" t="s">
        <v>918</v>
      </c>
      <c r="D481" s="1766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1" t="s">
        <v>923</v>
      </c>
      <c r="D497" s="1767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1" t="s">
        <v>24</v>
      </c>
      <c r="D502" s="1767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70" t="s">
        <v>924</v>
      </c>
      <c r="D503" s="177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6" t="s">
        <v>33</v>
      </c>
      <c r="D512" s="1766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6" t="s">
        <v>37</v>
      </c>
      <c r="D516" s="1766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6" t="s">
        <v>925</v>
      </c>
      <c r="D521" s="177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1" t="s">
        <v>926</v>
      </c>
      <c r="D524" s="1762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4" t="s">
        <v>310</v>
      </c>
      <c r="D531" s="1775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6" t="s">
        <v>928</v>
      </c>
      <c r="D535" s="1766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1" t="s">
        <v>929</v>
      </c>
      <c r="D536" s="177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3" t="s">
        <v>930</v>
      </c>
      <c r="D541" s="1762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6" t="s">
        <v>931</v>
      </c>
      <c r="D544" s="1766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3" t="s">
        <v>940</v>
      </c>
      <c r="D566" s="177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3" t="s">
        <v>945</v>
      </c>
      <c r="D586" s="1762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3" t="s">
        <v>822</v>
      </c>
      <c r="D591" s="1762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5"/>
      <c r="H600" s="1756"/>
      <c r="I600" s="1756"/>
      <c r="J600" s="1757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3" t="s">
        <v>866</v>
      </c>
      <c r="H601" s="1743"/>
      <c r="I601" s="1743"/>
      <c r="J601" s="1743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758"/>
      <c r="H603" s="1759"/>
      <c r="I603" s="1759"/>
      <c r="J603" s="1760"/>
      <c r="K603" s="103"/>
      <c r="L603" s="228"/>
      <c r="M603" s="7">
        <v>1</v>
      </c>
      <c r="N603" s="514"/>
    </row>
    <row r="604" spans="1:14" ht="21.75" customHeight="1">
      <c r="A604" s="23"/>
      <c r="B604" s="1741" t="s">
        <v>869</v>
      </c>
      <c r="C604" s="1742"/>
      <c r="D604" s="661" t="s">
        <v>870</v>
      </c>
      <c r="E604" s="662"/>
      <c r="F604" s="663"/>
      <c r="G604" s="1743" t="s">
        <v>866</v>
      </c>
      <c r="H604" s="1743"/>
      <c r="I604" s="1743"/>
      <c r="J604" s="1743"/>
      <c r="K604" s="103"/>
      <c r="L604" s="228"/>
      <c r="M604" s="7">
        <v>1</v>
      </c>
      <c r="N604" s="514"/>
    </row>
    <row r="605" spans="1:14" ht="24.75" customHeight="1">
      <c r="A605" s="36"/>
      <c r="B605" s="1744"/>
      <c r="C605" s="1745"/>
      <c r="D605" s="664" t="s">
        <v>871</v>
      </c>
      <c r="E605" s="665"/>
      <c r="F605" s="666"/>
      <c r="G605" s="667" t="s">
        <v>872</v>
      </c>
      <c r="H605" s="1746"/>
      <c r="I605" s="1747"/>
      <c r="J605" s="1748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6"/>
      <c r="I607" s="1747"/>
      <c r="J607" s="1748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8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8" t="s">
        <v>632</v>
      </c>
      <c r="B283" s="1659"/>
      <c r="C283" s="1659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2003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2004</v>
      </c>
      <c r="E378" s="1538"/>
    </row>
    <row r="379" spans="1:5" ht="18">
      <c r="A379" s="1532" t="s">
        <v>1294</v>
      </c>
      <c r="B379" s="1531" t="s">
        <v>2005</v>
      </c>
      <c r="E379" s="1538"/>
    </row>
    <row r="380" spans="1:5" ht="18">
      <c r="A380" s="1532" t="s">
        <v>1295</v>
      </c>
      <c r="B380" s="1533" t="s">
        <v>2006</v>
      </c>
      <c r="E380" s="1538"/>
    </row>
    <row r="381" spans="1:5" ht="18">
      <c r="A381" s="1532" t="s">
        <v>1296</v>
      </c>
      <c r="B381" s="1534" t="s">
        <v>2007</v>
      </c>
      <c r="E381" s="1538"/>
    </row>
    <row r="382" spans="1:5" ht="18">
      <c r="A382" s="1532" t="s">
        <v>1297</v>
      </c>
      <c r="B382" s="1534" t="s">
        <v>2008</v>
      </c>
      <c r="E382" s="1538"/>
    </row>
    <row r="383" spans="1:5" ht="18">
      <c r="A383" s="1532" t="s">
        <v>1298</v>
      </c>
      <c r="B383" s="1534" t="s">
        <v>2009</v>
      </c>
      <c r="E383" s="1538"/>
    </row>
    <row r="384" spans="1:5" ht="18">
      <c r="A384" s="1532" t="s">
        <v>1299</v>
      </c>
      <c r="B384" s="1534" t="s">
        <v>2010</v>
      </c>
      <c r="E384" s="1538"/>
    </row>
    <row r="385" spans="1:5" ht="18">
      <c r="A385" s="1532" t="s">
        <v>1300</v>
      </c>
      <c r="B385" s="1534" t="s">
        <v>2011</v>
      </c>
      <c r="E385" s="1538"/>
    </row>
    <row r="386" spans="1:5" ht="18">
      <c r="A386" s="1532" t="s">
        <v>1301</v>
      </c>
      <c r="B386" s="1535" t="s">
        <v>2012</v>
      </c>
      <c r="E386" s="1538"/>
    </row>
    <row r="387" spans="1:5" ht="18">
      <c r="A387" s="1532" t="s">
        <v>1302</v>
      </c>
      <c r="B387" s="1535" t="s">
        <v>2013</v>
      </c>
      <c r="E387" s="1538"/>
    </row>
    <row r="388" spans="1:5" ht="18">
      <c r="A388" s="1532" t="s">
        <v>1303</v>
      </c>
      <c r="B388" s="1535" t="s">
        <v>2014</v>
      </c>
      <c r="E388" s="1538"/>
    </row>
    <row r="389" spans="1:5" ht="18">
      <c r="A389" s="1532" t="s">
        <v>1304</v>
      </c>
      <c r="B389" s="1535" t="s">
        <v>2015</v>
      </c>
      <c r="E389" s="1538"/>
    </row>
    <row r="390" spans="1:5" ht="18">
      <c r="A390" s="1532" t="s">
        <v>1305</v>
      </c>
      <c r="B390" s="1536" t="s">
        <v>2016</v>
      </c>
      <c r="E390" s="1538"/>
    </row>
    <row r="391" spans="1:5" ht="18">
      <c r="A391" s="1532" t="s">
        <v>1306</v>
      </c>
      <c r="B391" s="1536" t="s">
        <v>2017</v>
      </c>
      <c r="E391" s="1538"/>
    </row>
    <row r="392" spans="1:5" ht="18">
      <c r="A392" s="1532" t="s">
        <v>1307</v>
      </c>
      <c r="B392" s="1535" t="s">
        <v>2018</v>
      </c>
      <c r="E392" s="1538"/>
    </row>
    <row r="393" spans="1:5" ht="18">
      <c r="A393" s="1532" t="s">
        <v>1308</v>
      </c>
      <c r="B393" s="1535" t="s">
        <v>2019</v>
      </c>
      <c r="C393" s="1537" t="s">
        <v>179</v>
      </c>
      <c r="E393" s="1538"/>
    </row>
    <row r="394" spans="1:5" ht="18">
      <c r="A394" s="1532" t="s">
        <v>1309</v>
      </c>
      <c r="B394" s="1534" t="s">
        <v>2020</v>
      </c>
      <c r="C394" s="1537" t="s">
        <v>179</v>
      </c>
      <c r="E394" s="1538"/>
    </row>
    <row r="395" spans="1:5" ht="18">
      <c r="A395" s="1532" t="s">
        <v>1310</v>
      </c>
      <c r="B395" s="1535" t="s">
        <v>2021</v>
      </c>
      <c r="C395" s="1537" t="s">
        <v>179</v>
      </c>
      <c r="E395" s="1538"/>
    </row>
    <row r="396" spans="1:5" ht="18">
      <c r="A396" s="1532" t="s">
        <v>1311</v>
      </c>
      <c r="B396" s="1535" t="s">
        <v>2022</v>
      </c>
      <c r="C396" s="1537" t="s">
        <v>179</v>
      </c>
      <c r="E396" s="1538"/>
    </row>
    <row r="397" spans="1:5" ht="18">
      <c r="A397" s="1532" t="s">
        <v>1312</v>
      </c>
      <c r="B397" s="1535" t="s">
        <v>2023</v>
      </c>
      <c r="C397" s="1537" t="s">
        <v>179</v>
      </c>
      <c r="E397" s="1538"/>
    </row>
    <row r="398" spans="1:5" ht="18">
      <c r="A398" s="1532" t="s">
        <v>1313</v>
      </c>
      <c r="B398" s="1535" t="s">
        <v>2024</v>
      </c>
      <c r="C398" s="1537" t="s">
        <v>179</v>
      </c>
      <c r="E398" s="1538"/>
    </row>
    <row r="399" spans="1:5" ht="18">
      <c r="A399" s="1532" t="s">
        <v>1314</v>
      </c>
      <c r="B399" s="1535" t="s">
        <v>2025</v>
      </c>
      <c r="C399" s="1537" t="s">
        <v>179</v>
      </c>
      <c r="E399" s="1538"/>
    </row>
    <row r="400" spans="1:5" ht="18">
      <c r="A400" s="1532" t="s">
        <v>1315</v>
      </c>
      <c r="B400" s="1535" t="s">
        <v>2026</v>
      </c>
      <c r="C400" s="1537" t="s">
        <v>179</v>
      </c>
      <c r="E400" s="1538"/>
    </row>
    <row r="401" spans="1:5" ht="18">
      <c r="A401" s="1532" t="s">
        <v>1316</v>
      </c>
      <c r="B401" s="1535" t="s">
        <v>2027</v>
      </c>
      <c r="C401" s="1537" t="s">
        <v>179</v>
      </c>
      <c r="E401" s="1538"/>
    </row>
    <row r="402" spans="1:5" ht="18">
      <c r="A402" s="1532" t="s">
        <v>1317</v>
      </c>
      <c r="B402" s="1534" t="s">
        <v>2028</v>
      </c>
      <c r="C402" s="1537" t="s">
        <v>179</v>
      </c>
      <c r="E402" s="1538"/>
    </row>
    <row r="403" spans="1:5" ht="18">
      <c r="A403" s="1532" t="s">
        <v>1318</v>
      </c>
      <c r="B403" s="1535" t="s">
        <v>2029</v>
      </c>
      <c r="C403" s="1537" t="s">
        <v>179</v>
      </c>
      <c r="E403" s="1538"/>
    </row>
    <row r="404" spans="1:5" ht="18">
      <c r="A404" s="1532" t="s">
        <v>1319</v>
      </c>
      <c r="B404" s="1534" t="s">
        <v>2030</v>
      </c>
      <c r="C404" s="1537" t="s">
        <v>179</v>
      </c>
      <c r="E404" s="1538"/>
    </row>
    <row r="405" spans="1:5" ht="18">
      <c r="A405" s="1532" t="s">
        <v>1320</v>
      </c>
      <c r="B405" s="1534" t="s">
        <v>2031</v>
      </c>
      <c r="C405" s="1537" t="s">
        <v>179</v>
      </c>
      <c r="E405" s="1538"/>
    </row>
    <row r="406" spans="1:5" ht="18">
      <c r="A406" s="1532" t="s">
        <v>1321</v>
      </c>
      <c r="B406" s="1534" t="s">
        <v>2032</v>
      </c>
      <c r="C406" s="1537" t="s">
        <v>179</v>
      </c>
      <c r="E406" s="1538"/>
    </row>
    <row r="407" spans="1:5" ht="18">
      <c r="A407" s="1532" t="s">
        <v>1322</v>
      </c>
      <c r="B407" s="1534" t="s">
        <v>2033</v>
      </c>
      <c r="C407" s="1537" t="s">
        <v>179</v>
      </c>
      <c r="E407" s="1538"/>
    </row>
    <row r="408" spans="1:5" ht="18">
      <c r="A408" s="1532" t="s">
        <v>1323</v>
      </c>
      <c r="B408" s="1534" t="s">
        <v>2034</v>
      </c>
      <c r="C408" s="1537" t="s">
        <v>179</v>
      </c>
      <c r="E408" s="1538"/>
    </row>
    <row r="409" spans="1:5" ht="18">
      <c r="A409" s="1532" t="s">
        <v>1324</v>
      </c>
      <c r="B409" s="1534" t="s">
        <v>2035</v>
      </c>
      <c r="C409" s="1537" t="s">
        <v>179</v>
      </c>
      <c r="E409" s="1538"/>
    </row>
    <row r="410" spans="1:5" ht="18">
      <c r="A410" s="1532" t="s">
        <v>1325</v>
      </c>
      <c r="B410" s="1534" t="s">
        <v>2036</v>
      </c>
      <c r="C410" s="1537" t="s">
        <v>179</v>
      </c>
      <c r="E410" s="1538"/>
    </row>
    <row r="411" spans="1:5" ht="18">
      <c r="A411" s="1532" t="s">
        <v>1326</v>
      </c>
      <c r="B411" s="1534" t="s">
        <v>2037</v>
      </c>
      <c r="C411" s="1537" t="s">
        <v>179</v>
      </c>
      <c r="E411" s="1538"/>
    </row>
    <row r="412" spans="1:5" ht="18">
      <c r="A412" s="1532" t="s">
        <v>1327</v>
      </c>
      <c r="B412" s="1539" t="s">
        <v>2038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2039</v>
      </c>
      <c r="C416" s="1537" t="s">
        <v>179</v>
      </c>
      <c r="E416" s="1538"/>
    </row>
    <row r="417" spans="1:5" ht="18">
      <c r="A417" s="1532" t="s">
        <v>1331</v>
      </c>
      <c r="B417" s="1519" t="s">
        <v>2040</v>
      </c>
      <c r="C417" s="1537" t="s">
        <v>179</v>
      </c>
      <c r="E417" s="1538"/>
    </row>
    <row r="418" spans="1:5" ht="18">
      <c r="A418" s="1577" t="s">
        <v>1332</v>
      </c>
      <c r="B418" s="1544" t="s">
        <v>2041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1994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4">
        <f>$B$7</f>
        <v>0</v>
      </c>
      <c r="J14" s="1785"/>
      <c r="K14" s="178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6">
        <f>$B$9</f>
        <v>0</v>
      </c>
      <c r="J16" s="1777"/>
      <c r="K16" s="177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4">
        <f>$B$12</f>
        <v>0</v>
      </c>
      <c r="J19" s="1845"/>
      <c r="K19" s="1846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20" t="str">
        <f>CONCATENATE("Уточнен план ",$C$3)</f>
        <v>Уточнен план </v>
      </c>
      <c r="M23" s="1821"/>
      <c r="N23" s="1821"/>
      <c r="O23" s="1822"/>
      <c r="P23" s="1829" t="str">
        <f>CONCATENATE("Отчет ",$C$3)</f>
        <v>Отчет </v>
      </c>
      <c r="Q23" s="1830"/>
      <c r="R23" s="1830"/>
      <c r="S23" s="183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7" t="s">
        <v>2052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9" t="s">
        <v>733</v>
      </c>
      <c r="K30" s="181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5" t="s">
        <v>736</v>
      </c>
      <c r="K33" s="180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7" t="s">
        <v>192</v>
      </c>
      <c r="K39" s="180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3" t="s">
        <v>197</v>
      </c>
      <c r="K47" s="1804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5" t="s">
        <v>198</v>
      </c>
      <c r="K48" s="180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9" t="s">
        <v>269</v>
      </c>
      <c r="K66" s="180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9" t="s">
        <v>711</v>
      </c>
      <c r="K70" s="180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9" t="s">
        <v>217</v>
      </c>
      <c r="K76" s="180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9" t="s">
        <v>219</v>
      </c>
      <c r="K79" s="1800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1" t="s">
        <v>220</v>
      </c>
      <c r="K80" s="1802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1" t="s">
        <v>221</v>
      </c>
      <c r="K81" s="1802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1" t="s">
        <v>1650</v>
      </c>
      <c r="K82" s="1802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9" t="s">
        <v>222</v>
      </c>
      <c r="K83" s="180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9" t="s">
        <v>231</v>
      </c>
      <c r="K98" s="1800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9" t="s">
        <v>232</v>
      </c>
      <c r="K99" s="1800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9" t="s">
        <v>233</v>
      </c>
      <c r="K100" s="1800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9" t="s">
        <v>234</v>
      </c>
      <c r="K101" s="180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9" t="s">
        <v>1651</v>
      </c>
      <c r="K108" s="180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9" t="s">
        <v>1648</v>
      </c>
      <c r="K112" s="1800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9" t="s">
        <v>1649</v>
      </c>
      <c r="K113" s="1800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1" t="s">
        <v>244</v>
      </c>
      <c r="K114" s="1802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9" t="s">
        <v>270</v>
      </c>
      <c r="K115" s="180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7" t="s">
        <v>245</v>
      </c>
      <c r="K118" s="179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7" t="s">
        <v>246</v>
      </c>
      <c r="K119" s="179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7" t="s">
        <v>617</v>
      </c>
      <c r="K127" s="179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7" t="s">
        <v>675</v>
      </c>
      <c r="K130" s="179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9" t="s">
        <v>676</v>
      </c>
      <c r="K131" s="180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903</v>
      </c>
      <c r="K136" s="1793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4" t="s">
        <v>684</v>
      </c>
      <c r="K140" s="1795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684</v>
      </c>
      <c r="K141" s="1795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2022-07-17T13:36:30Z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