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<sst xmlns="http://schemas.openxmlformats.org/spreadsheetml/2006/main" count="2763" uniqueCount="2083">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</sst>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>
        <f>+OTCHET!B9</f>
        <v>0</v>
      </c>
      <c r="C2" s="1721"/>
      <c r="D2" s="1722"/>
      <c r="E2" s="1008"/>
      <c r="F2" s="1009">
        <f>+OTCHET!H9</f>
        <v>0</v>
      </c>
      <c r="G2" s="1010" t="str">
        <f>+OTCHET!F12</f>
        <v>5606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0" t="s">
        <v>981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45107</v>
      </c>
      <c r="M6" s="1008"/>
      <c r="N6" s="1033" t="s">
        <v>983</v>
      </c>
      <c r="O6" s="997"/>
      <c r="P6" s="1034">
        <f>OTCHET!F9</f>
        <v>45107</v>
      </c>
      <c r="Q6" s="1033" t="s">
        <v>983</v>
      </c>
      <c r="R6" s="1035"/>
      <c r="S6" s="1731">
        <f>+Q4</f>
        <v>2023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1" t="s">
        <v>960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45107</v>
      </c>
      <c r="H9" s="1008"/>
      <c r="I9" s="1058">
        <f>+L4</f>
        <v>2023</v>
      </c>
      <c r="J9" s="1059">
        <f>+L6</f>
        <v>45107</v>
      </c>
      <c r="K9" s="1060"/>
      <c r="L9" s="1061">
        <f>+L6</f>
        <v>45107</v>
      </c>
      <c r="M9" s="1060"/>
      <c r="N9" s="1062">
        <f>+L6</f>
        <v>45107</v>
      </c>
      <c r="O9" s="1063"/>
      <c r="P9" s="1064">
        <f>+L4</f>
        <v>2023</v>
      </c>
      <c r="Q9" s="1062">
        <f>+L6</f>
        <v>45107</v>
      </c>
      <c r="R9" s="1035"/>
      <c r="S9" s="1714" t="s">
        <v>961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998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6" t="s">
        <v>1979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7" t="s">
        <v>1978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6" t="s">
        <v>1000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1002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1004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6" t="s">
        <v>1006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1008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1010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6" t="s">
        <v>1980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1013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5" t="s">
        <v>1016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6" t="s">
        <v>1018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6" t="s">
        <v>1020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1022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1" t="s">
        <v>1029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8" t="s">
        <v>1031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1" t="s">
        <v>1037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5" t="s">
        <v>1040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6" t="s">
        <v>1042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6" t="s">
        <v>1043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6" t="s">
        <v>1045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1047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1049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5" t="s">
        <v>1053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1055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1057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1059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1061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1" t="s">
        <v>1063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1066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6" t="s">
        <v>1068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1070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1072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1" t="s">
        <v>1076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1079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1081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1083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1086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1088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1090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1093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1095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1097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4" t="s">
        <v>1099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5" t="s">
        <v>1102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1104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2" t="s">
        <v>1106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1112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1114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1116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1119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1121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1123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1125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1127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1130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1132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1134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1136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1140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1142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1144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1147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1149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1151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1154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1156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1158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2638</v>
      </c>
      <c r="M116" s="1084"/>
      <c r="N116" s="1121">
        <f>+ROUND(+G116+J116+L116,0)</f>
        <v>2638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2638</v>
      </c>
      <c r="R116" s="1035"/>
      <c r="S116" s="1675" t="s">
        <v>1161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1163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2638</v>
      </c>
      <c r="M118" s="1084"/>
      <c r="N118" s="1198">
        <f>+ROUND(+SUM(N116:N117),0)</f>
        <v>2638</v>
      </c>
      <c r="O118" s="1086"/>
      <c r="P118" s="1196">
        <f>+ROUND(+SUM(P116:P117),0)</f>
        <v>0</v>
      </c>
      <c r="Q118" s="1197">
        <f>+ROUND(+SUM(Q116:Q117),0)</f>
        <v>2638</v>
      </c>
      <c r="R118" s="1035"/>
      <c r="S118" s="1681" t="s">
        <v>1165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2638</v>
      </c>
      <c r="M120" s="1084"/>
      <c r="N120" s="1223">
        <f>+ROUND(N106+N110+N114+N118,0)</f>
        <v>2638</v>
      </c>
      <c r="O120" s="1086"/>
      <c r="P120" s="1269">
        <f>+ROUND(P106+P110+P114+P118,0)</f>
        <v>0</v>
      </c>
      <c r="Q120" s="1222">
        <f>+ROUND(Q106+Q110+Q114+Q118,0)</f>
        <v>2638</v>
      </c>
      <c r="R120" s="1035"/>
      <c r="S120" s="1684" t="s">
        <v>1167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1170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1174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1176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1178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17052</v>
      </c>
      <c r="M129" s="1084"/>
      <c r="N129" s="1098">
        <f>+ROUND(+G129+J129+L129,0)</f>
        <v>17052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17052</v>
      </c>
      <c r="R129" s="1035"/>
      <c r="S129" s="1675" t="s">
        <v>1181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1183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19690</v>
      </c>
      <c r="M131" s="1084"/>
      <c r="N131" s="1110">
        <f>+ROUND(+G131+J131+L131,0)</f>
        <v>19690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19690</v>
      </c>
      <c r="R131" s="1035"/>
      <c r="S131" s="1678" t="s">
        <v>1185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2638</v>
      </c>
      <c r="M132" s="1084"/>
      <c r="N132" s="1285">
        <f>+ROUND(+N131-N129-N130,0)</f>
        <v>2638</v>
      </c>
      <c r="O132" s="1086"/>
      <c r="P132" s="1283">
        <f>+ROUND(+P131-P129-P130,0)</f>
        <v>0</v>
      </c>
      <c r="Q132" s="1284">
        <f>+ROUND(+Q131-Q129-Q130,0)</f>
        <v>2638</v>
      </c>
      <c r="R132" s="1035"/>
      <c r="S132" s="1660" t="s">
        <v>1187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664"/>
      <c r="G134" s="1664"/>
      <c r="H134" s="1008"/>
      <c r="I134" s="1293" t="s">
        <v>1190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2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955</v>
      </c>
      <c r="F11" s="696">
        <f>OTCHET!F9</f>
        <v>45107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2638</v>
      </c>
      <c r="G86" s="895">
        <f>+G87+G88</f>
        <v>0</v>
      </c>
      <c r="H86" s="896">
        <f>+H87+H88</f>
        <v>2638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2638</v>
      </c>
      <c r="G88" s="953">
        <f>+OTCHET!I521+OTCHET!I524+OTCHET!I544</f>
        <v>0</v>
      </c>
      <c r="H88" s="954">
        <f>+OTCHET!J521+OTCHET!J524+OTCHET!J544</f>
        <v>2638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17052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17052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-19690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-19690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>
        <f>+OTCHET!D603</f>
        <v>0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>
        <f>+OTCHET!G600</f>
        <v>0</v>
      </c>
      <c r="F114" s="1739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J546" sqref="J54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ЧУЖДИ СРЕДСТВА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/>
      <c r="C9" s="1817"/>
      <c r="D9" s="1818"/>
      <c r="E9" s="115">
        <f>DATE($C$3,1,1)</f>
        <v>44927</v>
      </c>
      <c r="F9" s="116">
        <v>45107</v>
      </c>
      <c r="G9" s="113"/>
      <c r="H9" s="1404"/>
      <c r="I9" s="1748"/>
      <c r="J9" s="1749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750" t="s">
        <v>954</v>
      </c>
      <c r="J10" s="175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1"/>
      <c r="J11" s="1751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Криводол</v>
      </c>
      <c r="C12" s="1779"/>
      <c r="D12" s="1780"/>
      <c r="E12" s="118" t="s">
        <v>948</v>
      </c>
      <c r="F12" s="1571" t="s">
        <v>1406</v>
      </c>
      <c r="G12" s="113"/>
      <c r="H12" s="114"/>
      <c r="I12" s="1751"/>
      <c r="J12" s="1751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9" t="str">
        <f>CONCATENATE("Уточнен план ",$C$3," - ПРИХОДИ")</f>
        <v>Уточнен план 2023 - ПРИХОДИ</v>
      </c>
      <c r="F19" s="1820"/>
      <c r="G19" s="1820"/>
      <c r="H19" s="1821"/>
      <c r="I19" s="1825" t="str">
        <f>CONCATENATE("Отчет ",$C$3," - ПРИХОДИ")</f>
        <v>Отчет 2023 - ПРИХОДИ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462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464</v>
      </c>
      <c r="D28" s="181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126</v>
      </c>
      <c r="D33" s="181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0" t="str">
        <f>$B$7</f>
        <v>ОТЧЕТНИ ДАННИ ПО ЕБК ЗА СМЕТКИТЕ ЗА ЧУЖДИ СРЕДСТВА</v>
      </c>
      <c r="C174" s="1811"/>
      <c r="D174" s="181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5">
        <f>$B$9</f>
        <v>0</v>
      </c>
      <c r="C176" s="1776"/>
      <c r="D176" s="1777"/>
      <c r="E176" s="115">
        <f>$E$9</f>
        <v>44927</v>
      </c>
      <c r="F176" s="226">
        <f>$F$9</f>
        <v>45107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Криводол</v>
      </c>
      <c r="C179" s="1779"/>
      <c r="D179" s="1780"/>
      <c r="E179" s="231" t="s">
        <v>876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9" t="str">
        <f>CONCATENATE("Уточнен план ",$C$3," - РАЗХОДИ - рекапитулация")</f>
        <v>Уточнен план 2023 - РАЗХОДИ - рекапитулация</v>
      </c>
      <c r="F183" s="1820"/>
      <c r="G183" s="1820"/>
      <c r="H183" s="1821"/>
      <c r="I183" s="1828" t="str">
        <f>CONCATENATE("Отчет ",$C$3," - РАЗХОДИ - рекапитулация")</f>
        <v>Отчет 2023 - РАЗХОДИ - рекапитулация</v>
      </c>
      <c r="J183" s="1829"/>
      <c r="K183" s="1829"/>
      <c r="L183" s="183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8" t="s">
        <v>730</v>
      </c>
      <c r="D187" s="18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4" t="s">
        <v>733</v>
      </c>
      <c r="D190" s="180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6" t="s">
        <v>189</v>
      </c>
      <c r="D196" s="180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2" t="s">
        <v>194</v>
      </c>
      <c r="D204" s="180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4" t="s">
        <v>195</v>
      </c>
      <c r="D205" s="180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8" t="s">
        <v>266</v>
      </c>
      <c r="D223" s="179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8" t="s">
        <v>708</v>
      </c>
      <c r="D227" s="179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8" t="s">
        <v>214</v>
      </c>
      <c r="D233" s="179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8" t="s">
        <v>216</v>
      </c>
      <c r="D236" s="179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0" t="s">
        <v>217</v>
      </c>
      <c r="D237" s="180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0" t="s">
        <v>218</v>
      </c>
      <c r="D238" s="180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0" t="s">
        <v>1643</v>
      </c>
      <c r="D239" s="180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8" t="s">
        <v>219</v>
      </c>
      <c r="D240" s="179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8" t="s">
        <v>228</v>
      </c>
      <c r="D255" s="179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8" t="s">
        <v>229</v>
      </c>
      <c r="D256" s="179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8" t="s">
        <v>230</v>
      </c>
      <c r="D257" s="179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8" t="s">
        <v>231</v>
      </c>
      <c r="D258" s="179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8" t="s">
        <v>1648</v>
      </c>
      <c r="D265" s="179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8" t="s">
        <v>1645</v>
      </c>
      <c r="D269" s="179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8" t="s">
        <v>1646</v>
      </c>
      <c r="D270" s="179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0" t="s">
        <v>241</v>
      </c>
      <c r="D271" s="180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8" t="s">
        <v>267</v>
      </c>
      <c r="D272" s="179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242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243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614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672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8" t="s">
        <v>673</v>
      </c>
      <c r="D288" s="179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86"/>
      <c r="D306" s="178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5"/>
      <c r="C308" s="1786"/>
      <c r="D308" s="178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5"/>
      <c r="C311" s="1786"/>
      <c r="D311" s="178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7"/>
      <c r="C344" s="1787"/>
      <c r="D344" s="178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0" t="str">
        <f>$B$7</f>
        <v>ОТЧЕТНИ ДАННИ ПО ЕБК ЗА СМЕТКИТЕ ЗА ЧУЖДИ СРЕДСТВА</v>
      </c>
      <c r="C348" s="1790"/>
      <c r="D348" s="179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5">
        <f>$B$9</f>
        <v>0</v>
      </c>
      <c r="C350" s="1776"/>
      <c r="D350" s="1777"/>
      <c r="E350" s="115">
        <f>$E$9</f>
        <v>44927</v>
      </c>
      <c r="F350" s="407">
        <f>$F$9</f>
        <v>45107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Криводол</v>
      </c>
      <c r="C353" s="1779"/>
      <c r="D353" s="1780"/>
      <c r="E353" s="410" t="s">
        <v>876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1" t="str">
        <f>CONCATENATE("Уточнен план ",$C$3," - ТРАНСФЕРИ и ВРЕМ. БЕЗЛ. ЗАЕМИ")</f>
        <v>Уточнен план 2023 - ТРАНСФЕРИ и ВРЕМ. БЕЗЛ. ЗАЕМИ</v>
      </c>
      <c r="F357" s="1832"/>
      <c r="G357" s="1832"/>
      <c r="H357" s="1833"/>
      <c r="I357" s="1834" t="str">
        <f>CONCATENATE("Отчет ",$C$3," - ТРАНСФЕРИ и ВРЕМ. БЕЗЛ. ЗАЕМИ")</f>
        <v>Отчет 2023 - ТРАНСФЕРИ и ВРЕМ. БЕЗЛ. ЗАЕМИ</v>
      </c>
      <c r="J357" s="1835"/>
      <c r="K357" s="1835"/>
      <c r="L357" s="183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8" t="s">
        <v>270</v>
      </c>
      <c r="D361" s="178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2" t="s">
        <v>281</v>
      </c>
      <c r="D375" s="175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2" t="s">
        <v>303</v>
      </c>
      <c r="D383" s="175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2" t="s">
        <v>247</v>
      </c>
      <c r="D388" s="175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2" t="s">
        <v>248</v>
      </c>
      <c r="D391" s="175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2" t="s">
        <v>250</v>
      </c>
      <c r="D396" s="175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2" t="s">
        <v>251</v>
      </c>
      <c r="D399" s="175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2" t="s">
        <v>907</v>
      </c>
      <c r="D402" s="175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2" t="s">
        <v>667</v>
      </c>
      <c r="D405" s="175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2" t="s">
        <v>668</v>
      </c>
      <c r="D406" s="175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2" t="s">
        <v>686</v>
      </c>
      <c r="D409" s="175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2" t="s">
        <v>254</v>
      </c>
      <c r="D412" s="175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2" t="s">
        <v>753</v>
      </c>
      <c r="D422" s="175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2" t="s">
        <v>691</v>
      </c>
      <c r="D423" s="175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2" t="s">
        <v>255</v>
      </c>
      <c r="D424" s="1753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2" t="s">
        <v>670</v>
      </c>
      <c r="D425" s="1753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2" t="s">
        <v>911</v>
      </c>
      <c r="D426" s="175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1" t="str">
        <f>$B$7</f>
        <v>ОТЧЕТНИ ДАННИ ПО ЕБК ЗА СМЕТКИТЕ ЗА ЧУЖДИ СРЕДСТВА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5">
        <f>$B$9</f>
        <v>0</v>
      </c>
      <c r="C435" s="1776"/>
      <c r="D435" s="1777"/>
      <c r="E435" s="115">
        <f>$E$9</f>
        <v>44927</v>
      </c>
      <c r="F435" s="407">
        <f>$F$9</f>
        <v>45107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8" t="str">
        <f>$B$12</f>
        <v>Криводол</v>
      </c>
      <c r="C438" s="1779"/>
      <c r="D438" s="1780"/>
      <c r="E438" s="410" t="s">
        <v>876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9" t="str">
        <f>CONCATENATE("Уточнен план ",$C$3," - БЮДЖЕТНО САЛДО")</f>
        <v>Уточнен план 2023 - БЮДЖЕТНО САЛДО</v>
      </c>
      <c r="F442" s="1820"/>
      <c r="G442" s="1820"/>
      <c r="H442" s="1821"/>
      <c r="I442" s="1837" t="str">
        <f>CONCATENATE("Отчет ",$C$3," - БЮДЖЕТНО САЛДО")</f>
        <v>Отчет 2023 - БЮДЖЕТНО САЛДО</v>
      </c>
      <c r="J442" s="1838"/>
      <c r="K442" s="1838"/>
      <c r="L442" s="183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3" t="str">
        <f>$B$7</f>
        <v>ОТЧЕТНИ ДАННИ ПО ЕБК ЗА СМЕТКИТЕ ЗА ЧУЖДИ СРЕДСТВА</v>
      </c>
      <c r="C449" s="1784"/>
      <c r="D449" s="178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5">
        <f>$B$9</f>
        <v>0</v>
      </c>
      <c r="C451" s="1776"/>
      <c r="D451" s="1777"/>
      <c r="E451" s="115">
        <f>$E$9</f>
        <v>44927</v>
      </c>
      <c r="F451" s="407">
        <f>$F$9</f>
        <v>45107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8" t="str">
        <f>$B$12</f>
        <v>Криводол</v>
      </c>
      <c r="C454" s="1779"/>
      <c r="D454" s="1780"/>
      <c r="E454" s="410" t="s">
        <v>876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2" t="str">
        <f>CONCATENATE("Уточнен план ",$C$3," - ФИНАНСИРАНЕ НА БЮДЖЕТНО САЛДО")</f>
        <v>Уточнен план 2023 - ФИНАНСИРАНЕ НА БЮДЖЕТНО САЛДО</v>
      </c>
      <c r="F458" s="1823"/>
      <c r="G458" s="1823"/>
      <c r="H458" s="1824"/>
      <c r="I458" s="1840" t="str">
        <f>CONCATENATE("Отчет ",$C$3," -ФИНАНСИРАНЕ НА БЮДЖЕТНО САЛДО")</f>
        <v>Отчет 2023 -ФИНАНСИРАНЕ НА БЮДЖЕТНО САЛДО</v>
      </c>
      <c r="J458" s="1841"/>
      <c r="K458" s="1841"/>
      <c r="L458" s="184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7" t="s">
        <v>754</v>
      </c>
      <c r="D461" s="176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2" t="s">
        <v>757</v>
      </c>
      <c r="D465" s="176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2" t="s">
        <v>1941</v>
      </c>
      <c r="D468" s="176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7" t="s">
        <v>760</v>
      </c>
      <c r="D471" s="176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3" t="s">
        <v>767</v>
      </c>
      <c r="D478" s="176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5" t="s">
        <v>915</v>
      </c>
      <c r="D481" s="176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0" t="s">
        <v>920</v>
      </c>
      <c r="D497" s="176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0" t="s">
        <v>24</v>
      </c>
      <c r="D502" s="176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9" t="s">
        <v>921</v>
      </c>
      <c r="D503" s="176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5" t="s">
        <v>33</v>
      </c>
      <c r="D512" s="176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5" t="s">
        <v>37</v>
      </c>
      <c r="D516" s="176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5" t="s">
        <v>922</v>
      </c>
      <c r="D521" s="177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0" t="s">
        <v>923</v>
      </c>
      <c r="D524" s="176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3" t="s">
        <v>307</v>
      </c>
      <c r="D531" s="177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5" t="s">
        <v>925</v>
      </c>
      <c r="D535" s="176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0" t="s">
        <v>926</v>
      </c>
      <c r="D536" s="177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2" t="s">
        <v>927</v>
      </c>
      <c r="D541" s="176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5" t="s">
        <v>928</v>
      </c>
      <c r="D544" s="176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2638</v>
      </c>
      <c r="K544" s="570">
        <f t="shared" si="127"/>
        <v>0</v>
      </c>
      <c r="L544" s="567">
        <f t="shared" si="127"/>
        <v>2638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2638</v>
      </c>
      <c r="K546" s="586">
        <v>0</v>
      </c>
      <c r="L546" s="1374">
        <f t="shared" si="116"/>
        <v>2638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2" t="s">
        <v>937</v>
      </c>
      <c r="D566" s="177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-2638</v>
      </c>
      <c r="K566" s="570">
        <f t="shared" si="128"/>
        <v>0</v>
      </c>
      <c r="L566" s="567">
        <f t="shared" si="128"/>
        <v>-2638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17052</v>
      </c>
      <c r="K567" s="573">
        <v>0</v>
      </c>
      <c r="L567" s="1368">
        <f t="shared" si="116"/>
        <v>17052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-19690</v>
      </c>
      <c r="K573" s="1612">
        <v>0</v>
      </c>
      <c r="L573" s="1382">
        <f t="shared" si="129"/>
        <v>-19690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2" t="s">
        <v>942</v>
      </c>
      <c r="D586" s="176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2" t="s">
        <v>819</v>
      </c>
      <c r="D591" s="176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4"/>
      <c r="H600" s="1755"/>
      <c r="I600" s="1755"/>
      <c r="J600" s="175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2" t="s">
        <v>863</v>
      </c>
      <c r="H601" s="1742"/>
      <c r="I601" s="1742"/>
      <c r="J601" s="174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757"/>
      <c r="H603" s="1758"/>
      <c r="I603" s="1758"/>
      <c r="J603" s="1759"/>
      <c r="K603" s="103"/>
      <c r="L603" s="228"/>
      <c r="M603" s="7">
        <v>1</v>
      </c>
      <c r="N603" s="514"/>
    </row>
    <row r="604" spans="1:14" ht="21.75" customHeight="1">
      <c r="A604" s="23"/>
      <c r="B604" s="1740" t="s">
        <v>866</v>
      </c>
      <c r="C604" s="1741"/>
      <c r="D604" s="661" t="s">
        <v>867</v>
      </c>
      <c r="E604" s="662"/>
      <c r="F604" s="663"/>
      <c r="G604" s="1742" t="s">
        <v>863</v>
      </c>
      <c r="H604" s="1742"/>
      <c r="I604" s="1742"/>
      <c r="J604" s="1742"/>
      <c r="K604" s="103"/>
      <c r="L604" s="228"/>
      <c r="M604" s="7">
        <v>1</v>
      </c>
      <c r="N604" s="514"/>
    </row>
    <row r="605" spans="1:14" ht="24.75" customHeight="1">
      <c r="A605" s="36"/>
      <c r="B605" s="1743"/>
      <c r="C605" s="1744"/>
      <c r="D605" s="664" t="s">
        <v>868</v>
      </c>
      <c r="E605" s="665"/>
      <c r="F605" s="666"/>
      <c r="G605" s="667" t="s">
        <v>869</v>
      </c>
      <c r="H605" s="1745"/>
      <c r="I605" s="1746"/>
      <c r="J605" s="174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5"/>
      <c r="I607" s="1746"/>
      <c r="J607" s="174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2050</v>
      </c>
      <c r="C152" s="1488">
        <v>5541</v>
      </c>
    </row>
    <row r="153" spans="1:3" ht="15.75">
      <c r="A153" s="1488">
        <v>5545</v>
      </c>
      <c r="B153" s="1500" t="s">
        <v>2051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2052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2000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2001</v>
      </c>
      <c r="E378" s="1538"/>
    </row>
    <row r="379" spans="1:5" ht="18">
      <c r="A379" s="1532" t="s">
        <v>1291</v>
      </c>
      <c r="B379" s="1531" t="s">
        <v>2002</v>
      </c>
      <c r="E379" s="1538"/>
    </row>
    <row r="380" spans="1:5" ht="18">
      <c r="A380" s="1532" t="s">
        <v>1292</v>
      </c>
      <c r="B380" s="1533" t="s">
        <v>2003</v>
      </c>
      <c r="E380" s="1538"/>
    </row>
    <row r="381" spans="1:5" ht="18">
      <c r="A381" s="1532" t="s">
        <v>1293</v>
      </c>
      <c r="B381" s="1534" t="s">
        <v>2004</v>
      </c>
      <c r="E381" s="1538"/>
    </row>
    <row r="382" spans="1:5" ht="18">
      <c r="A382" s="1532" t="s">
        <v>1294</v>
      </c>
      <c r="B382" s="1534" t="s">
        <v>2005</v>
      </c>
      <c r="E382" s="1538"/>
    </row>
    <row r="383" spans="1:5" ht="18">
      <c r="A383" s="1532" t="s">
        <v>1295</v>
      </c>
      <c r="B383" s="1534" t="s">
        <v>2006</v>
      </c>
      <c r="E383" s="1538"/>
    </row>
    <row r="384" spans="1:5" ht="18">
      <c r="A384" s="1532" t="s">
        <v>1296</v>
      </c>
      <c r="B384" s="1534" t="s">
        <v>2007</v>
      </c>
      <c r="E384" s="1538"/>
    </row>
    <row r="385" spans="1:5" ht="18">
      <c r="A385" s="1532" t="s">
        <v>1297</v>
      </c>
      <c r="B385" s="1534" t="s">
        <v>2008</v>
      </c>
      <c r="E385" s="1538"/>
    </row>
    <row r="386" spans="1:5" ht="18">
      <c r="A386" s="1532" t="s">
        <v>1298</v>
      </c>
      <c r="B386" s="1535" t="s">
        <v>2009</v>
      </c>
      <c r="E386" s="1538"/>
    </row>
    <row r="387" spans="1:5" ht="18">
      <c r="A387" s="1532" t="s">
        <v>1299</v>
      </c>
      <c r="B387" s="1535" t="s">
        <v>2010</v>
      </c>
      <c r="E387" s="1538"/>
    </row>
    <row r="388" spans="1:5" ht="18">
      <c r="A388" s="1532" t="s">
        <v>1300</v>
      </c>
      <c r="B388" s="1535" t="s">
        <v>2011</v>
      </c>
      <c r="E388" s="1538"/>
    </row>
    <row r="389" spans="1:5" ht="18">
      <c r="A389" s="1532" t="s">
        <v>1301</v>
      </c>
      <c r="B389" s="1535" t="s">
        <v>2012</v>
      </c>
      <c r="E389" s="1538"/>
    </row>
    <row r="390" spans="1:5" ht="18">
      <c r="A390" s="1532" t="s">
        <v>1302</v>
      </c>
      <c r="B390" s="1536" t="s">
        <v>2013</v>
      </c>
      <c r="E390" s="1538"/>
    </row>
    <row r="391" spans="1:5" ht="18">
      <c r="A391" s="1532" t="s">
        <v>1303</v>
      </c>
      <c r="B391" s="1536" t="s">
        <v>2014</v>
      </c>
      <c r="E391" s="1538"/>
    </row>
    <row r="392" spans="1:5" ht="18">
      <c r="A392" s="1532" t="s">
        <v>1304</v>
      </c>
      <c r="B392" s="1535" t="s">
        <v>2015</v>
      </c>
      <c r="E392" s="1538"/>
    </row>
    <row r="393" spans="1:5" ht="18">
      <c r="A393" s="1532" t="s">
        <v>1305</v>
      </c>
      <c r="B393" s="1535" t="s">
        <v>2016</v>
      </c>
      <c r="C393" s="1537" t="s">
        <v>179</v>
      </c>
      <c r="E393" s="1538"/>
    </row>
    <row r="394" spans="1:5" ht="18">
      <c r="A394" s="1532" t="s">
        <v>1306</v>
      </c>
      <c r="B394" s="1534" t="s">
        <v>2017</v>
      </c>
      <c r="C394" s="1537" t="s">
        <v>179</v>
      </c>
      <c r="E394" s="1538"/>
    </row>
    <row r="395" spans="1:5" ht="18">
      <c r="A395" s="1532" t="s">
        <v>1307</v>
      </c>
      <c r="B395" s="1535" t="s">
        <v>2018</v>
      </c>
      <c r="C395" s="1537" t="s">
        <v>179</v>
      </c>
      <c r="E395" s="1538"/>
    </row>
    <row r="396" spans="1:5" ht="18">
      <c r="A396" s="1532" t="s">
        <v>1308</v>
      </c>
      <c r="B396" s="1535" t="s">
        <v>2019</v>
      </c>
      <c r="C396" s="1537" t="s">
        <v>179</v>
      </c>
      <c r="E396" s="1538"/>
    </row>
    <row r="397" spans="1:5" ht="18">
      <c r="A397" s="1532" t="s">
        <v>1309</v>
      </c>
      <c r="B397" s="1535" t="s">
        <v>2020</v>
      </c>
      <c r="C397" s="1537" t="s">
        <v>179</v>
      </c>
      <c r="E397" s="1538"/>
    </row>
    <row r="398" spans="1:5" ht="18">
      <c r="A398" s="1532" t="s">
        <v>1310</v>
      </c>
      <c r="B398" s="1535" t="s">
        <v>2021</v>
      </c>
      <c r="C398" s="1537" t="s">
        <v>179</v>
      </c>
      <c r="E398" s="1538"/>
    </row>
    <row r="399" spans="1:5" ht="18">
      <c r="A399" s="1532" t="s">
        <v>1311</v>
      </c>
      <c r="B399" s="1535" t="s">
        <v>2022</v>
      </c>
      <c r="C399" s="1537" t="s">
        <v>179</v>
      </c>
      <c r="E399" s="1538"/>
    </row>
    <row r="400" spans="1:5" ht="18">
      <c r="A400" s="1532" t="s">
        <v>1312</v>
      </c>
      <c r="B400" s="1535" t="s">
        <v>2023</v>
      </c>
      <c r="C400" s="1537" t="s">
        <v>179</v>
      </c>
      <c r="E400" s="1538"/>
    </row>
    <row r="401" spans="1:5" ht="18">
      <c r="A401" s="1532" t="s">
        <v>1313</v>
      </c>
      <c r="B401" s="1535" t="s">
        <v>2024</v>
      </c>
      <c r="C401" s="1537" t="s">
        <v>179</v>
      </c>
      <c r="E401" s="1538"/>
    </row>
    <row r="402" spans="1:5" ht="18">
      <c r="A402" s="1532" t="s">
        <v>1314</v>
      </c>
      <c r="B402" s="1534" t="s">
        <v>2025</v>
      </c>
      <c r="C402" s="1537" t="s">
        <v>179</v>
      </c>
      <c r="E402" s="1538"/>
    </row>
    <row r="403" spans="1:5" ht="18">
      <c r="A403" s="1532" t="s">
        <v>1315</v>
      </c>
      <c r="B403" s="1535" t="s">
        <v>2026</v>
      </c>
      <c r="C403" s="1537" t="s">
        <v>179</v>
      </c>
      <c r="E403" s="1538"/>
    </row>
    <row r="404" spans="1:5" ht="18">
      <c r="A404" s="1532" t="s">
        <v>1316</v>
      </c>
      <c r="B404" s="1534" t="s">
        <v>2027</v>
      </c>
      <c r="C404" s="1537" t="s">
        <v>179</v>
      </c>
      <c r="E404" s="1538"/>
    </row>
    <row r="405" spans="1:5" ht="18">
      <c r="A405" s="1532" t="s">
        <v>1317</v>
      </c>
      <c r="B405" s="1534" t="s">
        <v>2028</v>
      </c>
      <c r="C405" s="1537" t="s">
        <v>179</v>
      </c>
      <c r="E405" s="1538"/>
    </row>
    <row r="406" spans="1:5" ht="18">
      <c r="A406" s="1532" t="s">
        <v>1318</v>
      </c>
      <c r="B406" s="1534" t="s">
        <v>2029</v>
      </c>
      <c r="C406" s="1537" t="s">
        <v>179</v>
      </c>
      <c r="E406" s="1538"/>
    </row>
    <row r="407" spans="1:5" ht="18">
      <c r="A407" s="1532" t="s">
        <v>1319</v>
      </c>
      <c r="B407" s="1534" t="s">
        <v>2030</v>
      </c>
      <c r="C407" s="1537" t="s">
        <v>179</v>
      </c>
      <c r="E407" s="1538"/>
    </row>
    <row r="408" spans="1:5" ht="18">
      <c r="A408" s="1532" t="s">
        <v>1320</v>
      </c>
      <c r="B408" s="1534" t="s">
        <v>2031</v>
      </c>
      <c r="C408" s="1537" t="s">
        <v>179</v>
      </c>
      <c r="E408" s="1538"/>
    </row>
    <row r="409" spans="1:5" ht="18">
      <c r="A409" s="1532" t="s">
        <v>1321</v>
      </c>
      <c r="B409" s="1534" t="s">
        <v>2032</v>
      </c>
      <c r="C409" s="1537" t="s">
        <v>179</v>
      </c>
      <c r="E409" s="1538"/>
    </row>
    <row r="410" spans="1:5" ht="18">
      <c r="A410" s="1532" t="s">
        <v>1322</v>
      </c>
      <c r="B410" s="1534" t="s">
        <v>2033</v>
      </c>
      <c r="C410" s="1537" t="s">
        <v>179</v>
      </c>
      <c r="E410" s="1538"/>
    </row>
    <row r="411" spans="1:5" ht="18">
      <c r="A411" s="1532" t="s">
        <v>1323</v>
      </c>
      <c r="B411" s="1534" t="s">
        <v>2034</v>
      </c>
      <c r="C411" s="1537" t="s">
        <v>179</v>
      </c>
      <c r="E411" s="1538"/>
    </row>
    <row r="412" spans="1:5" ht="18">
      <c r="A412" s="1532" t="s">
        <v>1324</v>
      </c>
      <c r="B412" s="1539" t="s">
        <v>2035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2036</v>
      </c>
      <c r="C416" s="1537" t="s">
        <v>179</v>
      </c>
      <c r="E416" s="1538"/>
    </row>
    <row r="417" spans="1:5" ht="18">
      <c r="A417" s="1532" t="s">
        <v>1328</v>
      </c>
      <c r="B417" s="1519" t="s">
        <v>2037</v>
      </c>
      <c r="C417" s="1537" t="s">
        <v>179</v>
      </c>
      <c r="E417" s="1538"/>
    </row>
    <row r="418" spans="1:5" ht="18">
      <c r="A418" s="1577" t="s">
        <v>1329</v>
      </c>
      <c r="B418" s="1544" t="s">
        <v>2038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1991</v>
      </c>
      <c r="I3" s="61"/>
    </row>
    <row r="4" spans="1:9" ht="15.75">
      <c r="A4" s="61" t="s">
        <v>697</v>
      </c>
      <c r="B4" s="61" t="s">
        <v>1992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3">
        <f>$B$7</f>
        <v>0</v>
      </c>
      <c r="J14" s="1784"/>
      <c r="K14" s="178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9" t="str">
        <f>CONCATENATE("Уточнен план ",$C$3)</f>
        <v>Уточнен план </v>
      </c>
      <c r="M23" s="1820"/>
      <c r="N23" s="1820"/>
      <c r="O23" s="1821"/>
      <c r="P23" s="1828" t="str">
        <f>CONCATENATE("Отчет ",$C$3)</f>
        <v>Отчет </v>
      </c>
      <c r="Q23" s="1829"/>
      <c r="R23" s="1829"/>
      <c r="S23" s="183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8" t="s">
        <v>730</v>
      </c>
      <c r="K30" s="18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4" t="s">
        <v>733</v>
      </c>
      <c r="K33" s="180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6" t="s">
        <v>189</v>
      </c>
      <c r="K39" s="180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2" t="s">
        <v>194</v>
      </c>
      <c r="K47" s="180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4" t="s">
        <v>195</v>
      </c>
      <c r="K48" s="180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8" t="s">
        <v>266</v>
      </c>
      <c r="K66" s="179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8" t="s">
        <v>708</v>
      </c>
      <c r="K70" s="179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8" t="s">
        <v>214</v>
      </c>
      <c r="K76" s="179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8" t="s">
        <v>216</v>
      </c>
      <c r="K79" s="179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0" t="s">
        <v>217</v>
      </c>
      <c r="K80" s="180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0" t="s">
        <v>218</v>
      </c>
      <c r="K81" s="180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0" t="s">
        <v>1647</v>
      </c>
      <c r="K82" s="180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8" t="s">
        <v>219</v>
      </c>
      <c r="K83" s="179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8" t="s">
        <v>228</v>
      </c>
      <c r="K98" s="179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8" t="s">
        <v>229</v>
      </c>
      <c r="K99" s="179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8" t="s">
        <v>230</v>
      </c>
      <c r="K100" s="179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8" t="s">
        <v>231</v>
      </c>
      <c r="K101" s="179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8" t="s">
        <v>1648</v>
      </c>
      <c r="K108" s="179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8" t="s">
        <v>1645</v>
      </c>
      <c r="K112" s="179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8" t="s">
        <v>1646</v>
      </c>
      <c r="K113" s="179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0" t="s">
        <v>241</v>
      </c>
      <c r="K114" s="180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8" t="s">
        <v>267</v>
      </c>
      <c r="K115" s="179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242</v>
      </c>
      <c r="K118" s="179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243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614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672</v>
      </c>
      <c r="K130" s="179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8" t="s">
        <v>673</v>
      </c>
      <c r="K131" s="179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2023-07-13T10:18:15Z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